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hsa\Desktop\Garantiprovisioner\Offentliggørelse\"/>
    </mc:Choice>
  </mc:AlternateContent>
  <xr:revisionPtr revIDLastSave="0" documentId="8_{BD1BAF50-50F1-4720-8822-F2FBC64A9ABA}" xr6:coauthVersionLast="47" xr6:coauthVersionMax="47" xr10:uidLastSave="{00000000-0000-0000-0000-000000000000}"/>
  <bookViews>
    <workbookView xWindow="-120" yWindow="-120" windowWidth="29040" windowHeight="15720" firstSheet="2" activeTab="10" xr2:uid="{00000000-000D-0000-FFFF-FFFF00000000}"/>
  </bookViews>
  <sheets>
    <sheet name="Forside" sheetId="1" r:id="rId1"/>
    <sheet name="Indtastning" sheetId="2" r:id="rId2"/>
    <sheet name="CDS_kvartalsdata" sheetId="3" r:id="rId3"/>
    <sheet name="Scoring" sheetId="4" r:id="rId4"/>
    <sheet name="Resultat" sheetId="5" r:id="rId5"/>
    <sheet name="Kontrol" sheetId="6" r:id="rId6"/>
    <sheet name="Kilder" sheetId="7" r:id="rId7"/>
    <sheet name="Ordliste" sheetId="8" r:id="rId8"/>
    <sheet name="Kalibrering" sheetId="9" r:id="rId9"/>
    <sheet name="Valglister" sheetId="10" r:id="rId10"/>
    <sheet name="Om Kreditvurderingsmodellen"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6" l="1"/>
  <c r="B13" i="6"/>
  <c r="C12" i="6"/>
  <c r="B12" i="6" s="1"/>
  <c r="C11" i="6"/>
  <c r="B11" i="6" s="1"/>
  <c r="C10" i="6"/>
  <c r="B10" i="6"/>
  <c r="C9" i="6"/>
  <c r="B9" i="6" s="1"/>
  <c r="B8" i="6"/>
  <c r="C7" i="6"/>
  <c r="B7" i="6" s="1"/>
  <c r="B26" i="5"/>
  <c r="B23" i="5"/>
  <c r="B22" i="5"/>
  <c r="B20" i="5"/>
  <c r="B18" i="5"/>
  <c r="B11" i="5"/>
  <c r="B7" i="5"/>
  <c r="B16" i="4"/>
  <c r="B24" i="5" s="1"/>
  <c r="D13" i="4"/>
  <c r="C13" i="4"/>
  <c r="C9" i="4"/>
  <c r="D9" i="4" s="1"/>
  <c r="C6" i="4"/>
  <c r="D6" i="4" s="1"/>
  <c r="B57" i="2"/>
  <c r="B19" i="5" s="1"/>
  <c r="B48" i="2"/>
  <c r="B8" i="5" s="1"/>
  <c r="B45" i="2"/>
  <c r="B44" i="2"/>
  <c r="C8" i="4" s="1"/>
  <c r="D8" i="4" s="1"/>
  <c r="B43" i="2"/>
  <c r="C7" i="4" s="1"/>
  <c r="D7" i="4" s="1"/>
  <c r="B42" i="2"/>
  <c r="B27" i="5" s="1"/>
  <c r="B41" i="2"/>
  <c r="B15" i="4" l="1"/>
  <c r="B17" i="4"/>
  <c r="B46" i="2" s="1"/>
  <c r="B5" i="5" l="1"/>
  <c r="B47" i="2"/>
  <c r="B6" i="5" s="1"/>
  <c r="C4" i="6"/>
  <c r="B4" i="6" s="1"/>
  <c r="B13" i="5" l="1"/>
  <c r="B9" i="5"/>
  <c r="B49" i="2" s="1"/>
  <c r="B10" i="5" l="1"/>
  <c r="B50" i="2" s="1"/>
  <c r="C5" i="6" s="1"/>
  <c r="B5" i="6" s="1"/>
  <c r="A15" i="5"/>
  <c r="C6" i="6" l="1"/>
  <c r="B6" i="6" s="1"/>
  <c r="B51" i="2"/>
  <c r="B12" i="5" s="1"/>
</calcChain>
</file>

<file path=xl/sharedStrings.xml><?xml version="1.0" encoding="utf-8"?>
<sst xmlns="http://schemas.openxmlformats.org/spreadsheetml/2006/main" count="699" uniqueCount="566">
  <si>
    <t>Kreditvurderingsmodellen</t>
  </si>
  <si>
    <t>Bestyrelsesversion - baseret på 10. august-struktur med aftalte rettelser efter mødet 11. august 2026</t>
  </si>
  <si>
    <t>Formål</t>
  </si>
  <si>
    <t>Risikobaseret beslutnings- og dokumentationsværktøj til vurdering af garantiprovision ved kommunal garanti for lån til vand- og spildevandsselskaber.</t>
  </si>
  <si>
    <t>Anvendelse</t>
  </si>
  <si>
    <t>Modellen er målrettet vand- og spildevandsselskabers regulerede kerneaktivitet. Anvendelse på andre forsyningsarter eller aktiviteter kan alene ske som inspiration og kræver særskilt juridisk vurdering.</t>
  </si>
  <si>
    <t>Vigtigt princip</t>
  </si>
  <si>
    <t>Garantiprovisionen kompenserer kommunen for den risiko, kommunen påtager sig ved at stille garanti. Modellen skal ikke udligne låntagers rentefordel ved KommuneKredit.</t>
  </si>
  <si>
    <t>Ikke automatisk facit</t>
  </si>
  <si>
    <t>Resultatet er indikativt og skal suppleres af kommunens konkrete juridiske, økonomiske og kvalitative vurdering.</t>
  </si>
  <si>
    <t>Minimumsinterval</t>
  </si>
  <si>
    <t>Version</t>
  </si>
  <si>
    <t>Udarbejdet af</t>
  </si>
  <si>
    <t>Howden Financial Advisory / Jens Pihl Østergaard</t>
  </si>
  <si>
    <t>Trin 1</t>
  </si>
  <si>
    <t>Læs fanen Om Kreditvurderingsmodellen og indtastningsguiden.</t>
  </si>
  <si>
    <t>Trin 2</t>
  </si>
  <si>
    <t>Udfyld kun lysegule inputfelter i fanen Indtastning.</t>
  </si>
  <si>
    <t>Trin 3</t>
  </si>
  <si>
    <t>Gennemgå fanen Resultat og dokumentér kommunens konkrete vurdering.</t>
  </si>
  <si>
    <t>Trin 4</t>
  </si>
  <si>
    <t>Indtastning – Kreditvurderingsmodellen: vand- og spildevand, reguleret kerneaktivitet. Udfyld kun de lysegule inputfelter.</t>
  </si>
  <si>
    <t>A. Sag og dokumentation</t>
  </si>
  <si>
    <t>Selskab</t>
  </si>
  <si>
    <t>Eksempel Vand A/S</t>
  </si>
  <si>
    <t>Tekst</t>
  </si>
  <si>
    <t>Angiv selskabets navn og forsyningsart. Modellen er målrettet vand- og spildevandsselskaber og deres regulerede kerneaktivitet. Anvendelse på andre forsyningsarter kan alene ske til inspiration og kræver særskilt juridisk vurdering.</t>
  </si>
  <si>
    <t>CVR</t>
  </si>
  <si>
    <t>Regnskabsår</t>
  </si>
  <si>
    <t>År</t>
  </si>
  <si>
    <t>Budgetår</t>
  </si>
  <si>
    <t>Sagsbehandler</t>
  </si>
  <si>
    <t>Henrietta</t>
  </si>
  <si>
    <t>Dato for vurdering</t>
  </si>
  <si>
    <t>Dato</t>
  </si>
  <si>
    <t>Dato/tekst</t>
  </si>
  <si>
    <t>B. Lån og garanti</t>
  </si>
  <si>
    <t>Nyt lånebeløb/garanteret beløb / byggekreditmaksimum</t>
  </si>
  <si>
    <t>DKK</t>
  </si>
  <si>
    <t>Input</t>
  </si>
  <si>
    <t>Indtast det konkrete beløb, kommunen skal garantere for. Ved byggekredit indtastes kreditmaksimum, hvis kommunen garanterer for maksimumsrammen. Det uudnyttede træk tæller som potentiel garanti-eksponering og ikke som fri likviditet.</t>
  </si>
  <si>
    <t>Eksisterende rentebærende gæld, inkl. realkreditgæld</t>
  </si>
  <si>
    <t>Brug gæld i det juridiske selskab før nyt lån. Eksisterende realkreditlån med pant skal medtages som rentebærende gæld. Pant til realkreditinstitut er ikke supplerende sikkerhed for kommunen og kan påvirke kommunens tabsposition.</t>
  </si>
  <si>
    <t>Garantiens dækningsgrad for den konkrete garanti</t>
  </si>
  <si>
    <t>%</t>
  </si>
  <si>
    <t>Angiv den andel af det nye lån/den konkrete garanti, som kommunen hæfter for. Samlet eksponering vurderes særskilt i sagsfremstillingen.</t>
  </si>
  <si>
    <t>Løbetid</t>
  </si>
  <si>
    <t>år</t>
  </si>
  <si>
    <t>Løbetid på det lån, der søges garanti for.</t>
  </si>
  <si>
    <t>Afdragsprofil</t>
  </si>
  <si>
    <t>Annuitet</t>
  </si>
  <si>
    <t>Dropdown</t>
  </si>
  <si>
    <t>Annuitet/Seriel/Afdragsfri/Andet. Afdragsprofilen påvirker gældsservicering og likviditet.</t>
  </si>
  <si>
    <t>Renteform</t>
  </si>
  <si>
    <t>Variabel</t>
  </si>
  <si>
    <t>Fast/Variabel/Blandet. Variabel rente øger behovet for følsomhedsvurdering.</t>
  </si>
  <si>
    <t>Supplerende sikkerhed/kreditforbedring til fordel for kommunen</t>
  </si>
  <si>
    <t>Nej</t>
  </si>
  <si>
    <t>Ja/Nej. Kun reel sikkerhed, der forbedrer kommunens tabsposition, må medregnes, fx pant/deponering/transport til kommunen. Pant stillet til realkreditinstitut eller anden långiver tæller ikke.</t>
  </si>
  <si>
    <t>Lånet kan indregnes i takst/indtægtsramme</t>
  </si>
  <si>
    <t>Ja</t>
  </si>
  <si>
    <t>Centralt juridisk og kreditmæssigt punkt. Hvis lånet ikke kan indregnes i takst/indtægtsramme, eller dette er usikkert, kræves særskilt juridisk vurdering før modellen anvendes.</t>
  </si>
  <si>
    <t>Investeringen er myndighedspålagt/nødvendig kerneaktivitet</t>
  </si>
  <si>
    <t>Angiv om investeringen er nødvendig kerneaktivitet i vand-/spildevandsselskabet. Tilknyttet virksomhed eller kommerciel/konkurrenceudsat aktivitet kræver særskilt juridisk vurdering og modellen bør kun anvendes som supplement.</t>
  </si>
  <si>
    <t>C. Regnskab og budget</t>
  </si>
  <si>
    <t>Normaliseret EBITDA / driftslikviditet før renter og afdrag</t>
  </si>
  <si>
    <t>Brug normaliseret EBITDA/driftslikviditet før renter og afdrag. Kan kun indtastes negativt, hvis driften reelt er negativ. Negative tal skal ikke kunne give højere score.</t>
  </si>
  <si>
    <t>Årlige renteomkostninger, netto</t>
  </si>
  <si>
    <t>Indtast samlet årlig nettorente efter nyt lån som positivt beløb uden minusfortegn. Renteindtægter modregnes kun, hvis de er stabile og dokumenterbare.</t>
  </si>
  <si>
    <t>Årlige afdrag / kendte forfald</t>
  </si>
  <si>
    <t>Indtast kendte/forventede årlige afdrag efter nyt lån som positivt beløb. Hvis lånet ikke er struktureret, bruges realistisk estimat ud fra løbetid og afdragsprofil.</t>
  </si>
  <si>
    <t>Likvide midler til rådighed for selskabet</t>
  </si>
  <si>
    <t>Medtag kun likviditet, som det juridiske garantimodtagende selskab faktisk og dokumenterbart kan disponere over. Vurder likviditet over året og ikke kun pr. balancedag, da acontoopkrævninger, moms og afgifter kan give store udsving.</t>
  </si>
  <si>
    <t>Committed uudnyttede driftskreditfaciliteter</t>
  </si>
  <si>
    <t>Medtag kun committed/bevilgede og tilgængelige driftskreditfaciliteter. Driftskredit kan indgå konservativt som kortsigtet betalingsberedskab, men ikke som kontanter eller permanent likviditet.</t>
  </si>
  <si>
    <t>Forventede anlægsbetalinger i budgetåret</t>
  </si>
  <si>
    <t>Brug konkret betalingsplan for næste 12 måneder, hvis den findes. Ellers bruges selskabets anlægsbudget for førstkommende budgetår/prognose.</t>
  </si>
  <si>
    <t>Årlig omsætning/takstindtægt</t>
  </si>
  <si>
    <t>Brug omsætning/takstindtægt i det juridiske selskab, som modtager garantien. Korriger for ekstraordinære eller ikke-tilbagevendende poster.</t>
  </si>
  <si>
    <t>Afregningskunder/tilslutninger/målere</t>
  </si>
  <si>
    <t>stk.</t>
  </si>
  <si>
    <t>Brug sektorens mest relevante enhed: vand = forbrugsadresser/målere, spildevand = tilsluttede ejendomme/afregningskunder. Feltet har høj betydning, fordi gæld pr. forbruger vægter 25% i modellen.</t>
  </si>
  <si>
    <t>Årlig takst-/indtægtsmæssig samlet belastning efter investeringen</t>
  </si>
  <si>
    <t>Årlig belastning, som skal dækkes via takst/indtægtsramme: renter, afskrivninger, drift og vedligehold. Modellen supplerer feltet med samlet årlig gældsservice for at undgå, at yderligere gældsopbygning giver bedre score alene fordi årets nye investering er mindre.</t>
  </si>
  <si>
    <t>D. Markedsdata og kvalitative justeringer</t>
  </si>
  <si>
    <t>Valgt markedsdataperiode / CDS sanity check</t>
  </si>
  <si>
    <t>Vælg periode fra fanen CDS_kvartalsdata. CDS anvendes alene som eksternt sanity check og ikke som direkte prisgrundlag eller automatisk facit.</t>
  </si>
  <si>
    <t>Kvalitativ risikojustering</t>
  </si>
  <si>
    <t>Eksisterende eller foreslået garantiprovision til kontrol</t>
  </si>
  <si>
    <t>Indtast den eksisterende eller foreslåede garantiprovision, som kommunen ønsker at kontrollere mod modellens indikative interval. Feltet er ikke udtryk for en politisk fastsat sats.</t>
  </si>
  <si>
    <t>Begrundelse for kvalitativ justering</t>
  </si>
  <si>
    <t>E. Automatisk beregning</t>
  </si>
  <si>
    <t>DSCR</t>
  </si>
  <si>
    <t>x</t>
  </si>
  <si>
    <t>Beregnet</t>
  </si>
  <si>
    <t>Nettogæld / EBITDA</t>
  </si>
  <si>
    <t>Gæld pr. forbruger</t>
  </si>
  <si>
    <t>Beregnet gælds- og takstbelastning pr. afregningsenhed. Nøgletallet vægter 25%, men er ikke alene udtryk for kreditrisiko og skal ses sammen med takstindregning, betalingsevne og regulering.</t>
  </si>
  <si>
    <t>Kortsigtet betalingsberedskab</t>
  </si>
  <si>
    <t>mdr.</t>
  </si>
  <si>
    <t>Beregnet betalingsberedskab i måneder. Måler evnen til at håndtere kortsigtede udsving mellem opkrævninger – ikke krav om permanent likviditetsreserve.</t>
  </si>
  <si>
    <t>Takstrobusthed / samlet betalingsbelastning</t>
  </si>
  <si>
    <t>Beregnet samlet årlig belastning i forhold til omsætning/takstindtægt. Medtager årlig merbelastning og gældsservice for at afspejle akkumuleret belastning.</t>
  </si>
  <si>
    <t>Vægtet score</t>
  </si>
  <si>
    <t>1-5</t>
  </si>
  <si>
    <t>Kreditkategori</t>
  </si>
  <si>
    <t>CDS utility gennemsnit</t>
  </si>
  <si>
    <t>bps</t>
  </si>
  <si>
    <t>Kalibreret interval – lav</t>
  </si>
  <si>
    <t>Primært interval er internt kalibreret med PwC som kilde/reference. CDS anvendes alene som sanity check, ikke som automatisk gulv.</t>
  </si>
  <si>
    <t>Kalibreret interval – høj</t>
  </si>
  <si>
    <t>Intervallet skal suppleres med konkret vurdering og dokumentation i sagsfremstillingen.</t>
  </si>
  <si>
    <t>Kontrolstatus</t>
  </si>
  <si>
    <t>Aktivitetstype</t>
  </si>
  <si>
    <t>Reguleret kerneaktivitet / Reguleret kompleks aktivitet / Kommerciel eller konkurrenceudsat aktivitet / Tilknyttet virksomhed. Modellen er stærkest til reguleret kerneaktivitet i vand- og spildevandsselskaber.</t>
  </si>
  <si>
    <t>Reguleret kerneaktivitet</t>
  </si>
  <si>
    <t>Regnskabsgrundlag</t>
  </si>
  <si>
    <t>Årsrapport for juridisk garantimodtager</t>
  </si>
  <si>
    <t>Brug det selskab, der modtager garantien. Ikke koncernregnskab, medmindre garantimodtageren er koncernen.</t>
  </si>
  <si>
    <t>Normalisering dokumenteret</t>
  </si>
  <si>
    <t>Ja/Nej. Ja betyder at over-/underdækning, engangsposter, tidsmæssige forskelle og interne poster er vurderet og dokumenteret.</t>
  </si>
  <si>
    <t>Juridisk anvendelsesstatus</t>
  </si>
  <si>
    <t>Egnet til model for reguleret kerneaktivitet, hvor lånet kan indregnes i takst/indtægtsramme og investeringen er nødvendig kerneaktivitet. Ellers kræves særskilt vurdering.</t>
  </si>
  <si>
    <t>Fortrolighed og datagrundlag kontrolleret</t>
  </si>
  <si>
    <t>Ja/Nej. Brug kun materiale, som lovligt kan indgå i sagsbehandlingen. Internt bestyrelsesmateriale kræver særskilt vurdering.</t>
  </si>
  <si>
    <t>Kommunens kvalitative vurdering foretaget</t>
  </si>
  <si>
    <t>Ja/Nej. Modellen er beslutningsstøtte; kommunen skal selv kvalificere skønnet og begrunde interval/sats.</t>
  </si>
  <si>
    <t>Supplerende metodekontrol</t>
  </si>
  <si>
    <t>Damodaran/Altman/FFO/FOCF kan anvendes som bilag, men indgår ikke automatisk i hovedmodellen.</t>
  </si>
  <si>
    <t>Damodaran og Altman egner sig bedst som sanity check/kommercielle aktiviteter. FFO/FOCF kan styrke kreditvurderingen, hvis data kan dokumenteres.</t>
  </si>
  <si>
    <t>CDS-data – udfyld kun de lysegule felter i kolonne D med verificerede 5Y midpriser fra Howden/Bloomberg</t>
  </si>
  <si>
    <t>Periode</t>
  </si>
  <si>
    <t>Dato for opdatering</t>
  </si>
  <si>
    <t>Kilde</t>
  </si>
  <si>
    <t>Howden data – Bloomberg 5Y CDS midpris (bps)</t>
  </si>
  <si>
    <t>Bemærkning</t>
  </si>
  <si>
    <t>Howden Financial Advisory / Bloomberg</t>
  </si>
  <si>
    <t>Indtast kun 5Y CDS midpris i bps for hele 2025.</t>
  </si>
  <si>
    <t>2025+Q1 2026</t>
  </si>
  <si>
    <t>Indtast kun 5Y CDS midpris i bps for 2025 inkl. Q1 2026.</t>
  </si>
  <si>
    <t>CDS-benchmark – dokumentation</t>
  </si>
  <si>
    <t>CDS anvendes som markedskontrol/sanity check for prisen på utility-kreditrisiko. CDS er ikke et automatisk gulv og ikke direkte prisgrundlag for danske vand-/spildevandsgarantier.</t>
  </si>
  <si>
    <t>Datagrundlag</t>
  </si>
  <si>
    <t>5-årige mid-priser for sammenlignelige europæiske/nordiske utility-/forsyningsselskaber, hvor der findes handlede/kvoterede CDS-priser.</t>
  </si>
  <si>
    <t>Vigtig begrænsning</t>
  </si>
  <si>
    <t>Markedet er smalt, og selskaberne er typisk større, mere diversificerede og mere kommercielle end lokale danske forsyninger.</t>
  </si>
  <si>
    <t>Adgang</t>
  </si>
  <si>
    <t>Kommuner kan normalt ikke selv slå CDS op uden adgang til Bloomberg/markedsplatform. Data bør derfor leveres og dokumenteres med dato, kilde og observationer.</t>
  </si>
  <si>
    <t>Dokumentation</t>
  </si>
  <si>
    <t>Indsæt/henvis til dato, datakilde, antal selskaber, benchmark-selskaber og eventuelle fravalg ved hver opdatering.</t>
  </si>
  <si>
    <t>Antal selskaber i benchmark</t>
  </si>
  <si>
    <t>Udfyld ved opdatering</t>
  </si>
  <si>
    <t>Market cap/udstederstørrelse</t>
  </si>
  <si>
    <t>Kilde: Howden/Bloomberg</t>
  </si>
  <si>
    <t>Scoring – Kreditvurderingsmodellen: risikobaseret beslutningsstøtte for vand- og spildevand (ikke officiel ratingmodel)</t>
  </si>
  <si>
    <t>Vurderingspunkt</t>
  </si>
  <si>
    <t>Vægt</t>
  </si>
  <si>
    <t>Aktuel værdi</t>
  </si>
  <si>
    <t>Score 1-5</t>
  </si>
  <si>
    <t>Metodisk reference</t>
  </si>
  <si>
    <t>Formel/reference</t>
  </si>
  <si>
    <t>Kommentar</t>
  </si>
  <si>
    <t>Forretningsprofil og lånekarakteristika</t>
  </si>
  <si>
    <t>Supplerende oplysning</t>
  </si>
  <si>
    <t>Garanti, løbetid, afdragsprofil, renteform og reel supplerende sikkerhed</t>
  </si>
  <si>
    <t>Vægtet score før stopregler</t>
  </si>
  <si>
    <t>Stopregel/kreditmæssigt loft</t>
  </si>
  <si>
    <t>Endelig score til resultat</t>
  </si>
  <si>
    <t>Score</t>
  </si>
  <si>
    <t>Modelkategori</t>
  </si>
  <si>
    <t>Moody’s-inspireret reference</t>
  </si>
  <si>
    <t>Kalibreret interval lav</t>
  </si>
  <si>
    <t>Kalibreret interval høj</t>
  </si>
  <si>
    <t>&gt;=4,50</t>
  </si>
  <si>
    <t>Meget stærk betalingsevne</t>
  </si>
  <si>
    <t>Aaa-A1</t>
  </si>
  <si>
    <t>3,75–4,49</t>
  </si>
  <si>
    <t>Stærk betalingsevne</t>
  </si>
  <si>
    <t>A1-A3</t>
  </si>
  <si>
    <t>Understøtter observeret praksis og risikobaseret vurdering.</t>
  </si>
  <si>
    <t>3,00–3,74</t>
  </si>
  <si>
    <t>Tilfredsstillende betalingsevne</t>
  </si>
  <si>
    <t>Baa1-Baa3</t>
  </si>
  <si>
    <t>Normal forsyningsrisiko.</t>
  </si>
  <si>
    <t>2,25–2,99</t>
  </si>
  <si>
    <t>Sårbar betalingsevne</t>
  </si>
  <si>
    <t>Ba1-Ba3</t>
  </si>
  <si>
    <t>&lt;2,25</t>
  </si>
  <si>
    <t>Svag betalingsevne</t>
  </si>
  <si>
    <t>B1 eller lavere</t>
  </si>
  <si>
    <t>Resultat – Kreditvurderingsmodellen: indikativt risikobaseret interval for garantiprovision</t>
  </si>
  <si>
    <t>Output</t>
  </si>
  <si>
    <t>Værdi</t>
  </si>
  <si>
    <t>Enhed</t>
  </si>
  <si>
    <t>Beregnet efter vægtning. Resultatet er beslutningsstøtte og ikke automatisk facit.</t>
  </si>
  <si>
    <t>Valgt CDS-periode</t>
  </si>
  <si>
    <t>CDS sanity check</t>
  </si>
  <si>
    <t>Indikativt interval lav</t>
  </si>
  <si>
    <t>% p.a.</t>
  </si>
  <si>
    <t>Indikativt interval høj</t>
  </si>
  <si>
    <t>Intervallet skal suppleres med konkret kommunal vurdering og dokumentation</t>
  </si>
  <si>
    <t>Kommunens test-sats</t>
  </si>
  <si>
    <t>Eksisterende eller foreslået sats, som kontrolleres mod modellens interval</t>
  </si>
  <si>
    <t>Ikke officiel rating – alene metodisk reference</t>
  </si>
  <si>
    <t>Automatisk bemærkning til sagsfremstilling</t>
  </si>
  <si>
    <t>Særlige kontroller</t>
  </si>
  <si>
    <t>Tilknyttet virksomhed/kommerciel aktivitet kræver særskilt juridisk vurdering</t>
  </si>
  <si>
    <t>Kommerciel/tilknyttet aktivitet kræver særskilt vurdering</t>
  </si>
  <si>
    <t>Afgør om modellen kan bruges som hovedværktøj eller kun supplement</t>
  </si>
  <si>
    <t>Regnskabstal bør normaliseres ved over-/underdækning mv.</t>
  </si>
  <si>
    <t>Fortrolighed kontrolleret</t>
  </si>
  <si>
    <t>Sikrer at datagrundlaget kan anvendes i kommunal sagsbehandling</t>
  </si>
  <si>
    <t>Kommunens kvalitative vurdering</t>
  </si>
  <si>
    <t>Skal altid foretages; modellen er ikke facit</t>
  </si>
  <si>
    <t>Stopregel</t>
  </si>
  <si>
    <t>Forhindrer for høj rating ved svag betalingsevne/likviditet</t>
  </si>
  <si>
    <t>Supplerende sanity checks</t>
  </si>
  <si>
    <t>Statens garantiprovisionssats</t>
  </si>
  <si>
    <t>0,15%</t>
  </si>
  <si>
    <t>CDS / international utility</t>
  </si>
  <si>
    <t>Sanity check</t>
  </si>
  <si>
    <t>Kan afvige væsentligt fra danske monopolregulerede vand-/spildevandsselskaber.</t>
  </si>
  <si>
    <t>Realkreditbidrag</t>
  </si>
  <si>
    <t>Supplerende reference</t>
  </si>
  <si>
    <t>Kan ikke anvendes direkte som garantiprovision, da realkredit har pant, kapitalomkostninger, administration og indtjening.</t>
  </si>
  <si>
    <t>KommuneKredit-rentefordel</t>
  </si>
  <si>
    <t>Håndteres af KommuneKredit</t>
  </si>
  <si>
    <t>Kommunen er ikke støttegiver for lånevilkårene; kommunal garantiprovision vedrører garantirisikoen.</t>
  </si>
  <si>
    <t>Modelkonklusion</t>
  </si>
  <si>
    <t>Ikke facit</t>
  </si>
  <si>
    <t>Kontrolpunkt</t>
  </si>
  <si>
    <t>Status</t>
  </si>
  <si>
    <t>Automatisk test</t>
  </si>
  <si>
    <t>Hvor i modellen</t>
  </si>
  <si>
    <t>Hvorfor relevant</t>
  </si>
  <si>
    <t>Påkrævet handling ved advarsel</t>
  </si>
  <si>
    <t>Kilde/regel</t>
  </si>
  <si>
    <t>Konkret vurdering – ikke skematisk facit</t>
  </si>
  <si>
    <t>Indtastning + Resultat</t>
  </si>
  <si>
    <t>Garantiprovision må ikke fastsættes alene ud fra generel sats</t>
  </si>
  <si>
    <t>Dokumentér konkret vurdering i sagsfremstilling</t>
  </si>
  <si>
    <t>HortenDahl afsnit om markedsmæssig garantiprovision</t>
  </si>
  <si>
    <t>VSL §16 – vederlag på markedsvilkår</t>
  </si>
  <si>
    <t>Indtastning B37/B48:B49</t>
  </si>
  <si>
    <t>Kommunen skal opkræve markedsmæssigt vederlag</t>
  </si>
  <si>
    <t>Begrund afvigelse fra interval med markedsdata</t>
  </si>
  <si>
    <t>Vandsektorlovens §16</t>
  </si>
  <si>
    <t>VSL §19/markedsmæssighed – ikke for høj provision</t>
  </si>
  <si>
    <t>Indtastning B37/B49</t>
  </si>
  <si>
    <t>Selskabet bør ikke betale over markedsvilkår</t>
  </si>
  <si>
    <t>Særskilt dokumentation/justering</t>
  </si>
  <si>
    <t>Markedsmæssighedsregler</t>
  </si>
  <si>
    <t>Kommunalret/HISS – saglig økonomisk vurdering</t>
  </si>
  <si>
    <t>Indtastning B20</t>
  </si>
  <si>
    <t>Lånet skal kunne bæres af takst/indtægtsramme og være sagligt</t>
  </si>
  <si>
    <t>Afklar hjemmel, takstindregning og økonomisk forsvarlighed</t>
  </si>
  <si>
    <t>Kommunalretlige grundsætninger</t>
  </si>
  <si>
    <t>Garanti knyttet til bestemt lån og afgrænset i tid/beløb</t>
  </si>
  <si>
    <t>Indtastning B13/B16</t>
  </si>
  <si>
    <t>Garantiens beløb og løbetid skal være identificerbar</t>
  </si>
  <si>
    <t>Udfyld lånebeløb og løbetid</t>
  </si>
  <si>
    <t>Kommissionens garantimeddelelse</t>
  </si>
  <si>
    <t>Lånets/garantiens karakteristika vurderet</t>
  </si>
  <si>
    <t>Indtastning B17:B19</t>
  </si>
  <si>
    <t>Løbetid, renteform, afdrag og sikkerhed påvirker risiko</t>
  </si>
  <si>
    <t>Beskriv forholdene i beslutningsgrundlaget</t>
  </si>
  <si>
    <t>SMV-safe harbour ikke anvendt som facit</t>
  </si>
  <si>
    <t>Kommunalt ejede selskaber er normalt ikke SMV-safe harbour</t>
  </si>
  <si>
    <t>Anvend alene som reference, ikke automatisk minimum</t>
  </si>
  <si>
    <t>Kommissionens SMV-definition</t>
  </si>
  <si>
    <t>KommuneKredit – ikke direkte markedslån uden garanti</t>
  </si>
  <si>
    <t>CDS_kvartalsdata + Resultat</t>
  </si>
  <si>
    <t>KommuneKredit-lån kræver særskilt benchmarktilgang</t>
  </si>
  <si>
    <t>Dokumentér hvorfor direkte bankpris ikke er brugbar</t>
  </si>
  <si>
    <t>HortenDahl KommuneKredit-afsnit</t>
  </si>
  <si>
    <t>Samlet status</t>
  </si>
  <si>
    <t>Kalibrering og kilder</t>
  </si>
  <si>
    <t>OK</t>
  </si>
  <si>
    <t>Scoring + Resultat + Kalibrering</t>
  </si>
  <si>
    <t>Kalibrering er intern metodeunderstøttelse. PwC er kilde/reference og ikke modelnavn/facit.</t>
  </si>
  <si>
    <t>Dokumentér at modellen ikke beregner officiel rating eller PD.</t>
  </si>
  <si>
    <t>PwC-notater / metodegrundlag</t>
  </si>
  <si>
    <t>Safe harbour skal ikke stå som PwC-model.</t>
  </si>
  <si>
    <t>Kilder og datagrundlag – Kreditvurderingsmodellen</t>
  </si>
  <si>
    <t>Emne</t>
  </si>
  <si>
    <t>URL</t>
  </si>
  <si>
    <t>Anvendelse i modellen</t>
  </si>
  <si>
    <t>Juridisk ramme</t>
  </si>
  <si>
    <t>HortenDahl/Howden udkast: Vejledning om fastsættelse af garantiprovision</t>
  </si>
  <si>
    <t>Vedlagt Word-dokument i sagen</t>
  </si>
  <si>
    <t>Kontrolpunkter, markedsmæssighed, konkret vurdering</t>
  </si>
  <si>
    <t>Retsinformation / gældende lovtekst</t>
  </si>
  <si>
    <t>https://www.retsinformation.dk/</t>
  </si>
  <si>
    <t>Kommunal garanti og vederlag på markedsvilkår</t>
  </si>
  <si>
    <t>Vandsektorlovens markedsmæssighedsregler</t>
  </si>
  <si>
    <t>Kontrol af risiko for for høj provision/overbetaling</t>
  </si>
  <si>
    <t>Europa-Kommissionen, OJ C 155/2008</t>
  </si>
  <si>
    <t>https://eur-lex.europa.eu/legal-content/EN/TXT/PDF/?uri=OJ:C:2008:155:FULL</t>
  </si>
  <si>
    <t>CDS data</t>
  </si>
  <si>
    <t>Howden Financial Advisory</t>
  </si>
  <si>
    <t>Internt Howden FA-udtræk / Bloomberg eller anden dataleverandør</t>
  </si>
  <si>
    <t>iTraxx Europe</t>
  </si>
  <si>
    <t>S&amp;P Dow Jones Indices – iTraxx Europe</t>
  </si>
  <si>
    <t>https://www.spglobal.com/spdji/en/index-family/fixed-income/tradables/itraxx-europe/</t>
  </si>
  <si>
    <t>Offentlig beskrivelse af europæisk IG CDS-benchmark</t>
  </si>
  <si>
    <t>iTraxx/market reference</t>
  </si>
  <si>
    <t>Financial Times omtale af iTraxx Europe indexniveau i 2025</t>
  </si>
  <si>
    <t>https://www.ft.com/content/10e100e9-1b87-4c69-b956-e277ce8a4999</t>
  </si>
  <si>
    <t>Illustrerer brug af iTraxx som markedstemperatur, ikke utility-specifik facit</t>
  </si>
  <si>
    <t>Utility bond reference</t>
  </si>
  <si>
    <t>Veolia bond issuance 2026</t>
  </si>
  <si>
    <t>https://www.veolia.com/en/our-media/press-releases/veolia-successfully-issues-1-bn-eur-bond-market</t>
  </si>
  <si>
    <t>Eksempel på offentlig utility funding reference, ikke CDS</t>
  </si>
  <si>
    <t>Deloitte-notat om cash pool</t>
  </si>
  <si>
    <t>Deloitte-notat til DANVA</t>
  </si>
  <si>
    <t>Vedlagt i sagen</t>
  </si>
  <si>
    <t>Bruges til at præcisere håndtering af cash pool, koncernlikviditet og faktisk disponibel likviditet i vandsektoren.</t>
  </si>
  <si>
    <t>HortenDahl juridisk vejledning version 2</t>
  </si>
  <si>
    <t>HortenDahl</t>
  </si>
  <si>
    <t>PwC-notater og vurderingsområder</t>
  </si>
  <si>
    <t>PwC</t>
  </si>
  <si>
    <t>Interne/vedlagte kilder</t>
  </si>
  <si>
    <t>Kilde/reference for metodisk kalibrering; ikke modelnavn, godkendelse eller facit.</t>
  </si>
  <si>
    <t>KommuneKredit-praksis og lånevilkår</t>
  </si>
  <si>
    <t>KommuneKredit</t>
  </si>
  <si>
    <t>KommuneKredit.dk / lånedokumenter</t>
  </si>
  <si>
    <t>Praktisk ramme for lån og garantistillelse. KommuneKredits lånefordel håndteres af KommuneKredit.</t>
  </si>
  <si>
    <t>Realkreditbidrag og finansieringstilbud</t>
  </si>
  <si>
    <t>Danske realkreditinstitutter/banker</t>
  </si>
  <si>
    <t>Konkrete tilbud eller offentlige prisblade</t>
  </si>
  <si>
    <t>Supplerende sanity check, ikke direkte prissætning af kommunal garanti.</t>
  </si>
  <si>
    <t>Bankmæssig kreditlogik: PD/LGD/EAD</t>
  </si>
  <si>
    <t>Metodisk referenceramme</t>
  </si>
  <si>
    <t>Metodisk ramme</t>
  </si>
  <si>
    <t>Forklaret i guide og ordliste; modellen beregner ikke officiel PD, LGD eller rating.</t>
  </si>
  <si>
    <t>Note</t>
  </si>
  <si>
    <t>Benchmark anvendes kun som reference. Den endelige garantiprovision fastsættes efter kommunens konkrete vurdering.</t>
  </si>
  <si>
    <t>Begreb</t>
  </si>
  <si>
    <t>Forklaring</t>
  </si>
  <si>
    <t>Afdrag</t>
  </si>
  <si>
    <t>Den del af et lån, der tilbagebetales på hovedstolen.</t>
  </si>
  <si>
    <t>Basispunkter (bps)</t>
  </si>
  <si>
    <t>100 basispunkter svarer til 1,00 %.</t>
  </si>
  <si>
    <t>Benchmark</t>
  </si>
  <si>
    <t>Sammenligningsgrundlag mod andre virksomheder eller markedsdata.</t>
  </si>
  <si>
    <t>Bloomberg</t>
  </si>
  <si>
    <t>Finansiel informationsplatform anvendt til markedsdata og CDS-priser.</t>
  </si>
  <si>
    <t>CDS (Credit Default Swap)</t>
  </si>
  <si>
    <t>Markedsbaseret mål for kreditrisiko.</t>
  </si>
  <si>
    <t>CDS Midpris</t>
  </si>
  <si>
    <t>Gennemsnittet mellem købs- og salgspris på et CDS-spread.</t>
  </si>
  <si>
    <t>Credit Spread</t>
  </si>
  <si>
    <t>Tillæg til renten som kompensation for kreditrisiko.</t>
  </si>
  <si>
    <t>Måler selskabets evne til at betale renter og afdrag.</t>
  </si>
  <si>
    <t>EBITDA</t>
  </si>
  <si>
    <t>Resultat før renter, skat, afskrivninger og nedskrivninger.</t>
  </si>
  <si>
    <t>Garantiprovision</t>
  </si>
  <si>
    <t>Betaling til kommunen for den risiko kommunen påtager sig ved garanti.</t>
  </si>
  <si>
    <t>Gearing</t>
  </si>
  <si>
    <t>Forholdet mellem gæld og egenkapital.</t>
  </si>
  <si>
    <t>Kreditrisiko</t>
  </si>
  <si>
    <t>Risikoen for at låntager ikke kan tilbagebetale gælden.</t>
  </si>
  <si>
    <t>Kreditvurdering</t>
  </si>
  <si>
    <t>Vurdering af selskabets økonomiske styrke og betalingsevne.</t>
  </si>
  <si>
    <t>Likviditet</t>
  </si>
  <si>
    <t>Selskabets evne til at betale løbende forpligtelser.</t>
  </si>
  <si>
    <t>Likviditetsgrad</t>
  </si>
  <si>
    <t>Mål for selskabets kortsigtede betalingsevne.</t>
  </si>
  <si>
    <t>Markedsmæssige vilkår</t>
  </si>
  <si>
    <t>Vilkår som svarer til det en uafhængig markedsaktør ville acceptere.</t>
  </si>
  <si>
    <t>Midpris</t>
  </si>
  <si>
    <t>Gennemsnittet mellem købs- og salgspris.</t>
  </si>
  <si>
    <t>Risikoprofil</t>
  </si>
  <si>
    <t>Samlet vurdering af forhold der påvirker tilbagebetalingsevnen.</t>
  </si>
  <si>
    <t>Soliditet</t>
  </si>
  <si>
    <t>Forholdet mellem egenkapital og samlede aktiver.</t>
  </si>
  <si>
    <t>Spread</t>
  </si>
  <si>
    <t>Forskel mellem to renter eller kreditniveauer.</t>
  </si>
  <si>
    <t>VSL</t>
  </si>
  <si>
    <t>Vandsektorloven som regulerer vand- og spildevandsselskaber.</t>
  </si>
  <si>
    <t>Safe harbour</t>
  </si>
  <si>
    <t>Forenklede betingelser i bl.a. Kommissionens garantimeddelelse, som kan indikere, at en garanti ikke indebærer statsstøtte. Skal ikke anvendes mekanisk uden juridisk vurdering.</t>
  </si>
  <si>
    <t>SGEI</t>
  </si>
  <si>
    <t>Services of General Economic Interest / tjenesteydelser af almindelig økonomisk interesse. Relevant EU-statsstøttebegreb, som kan kræve særskilt juridisk vurdering.</t>
  </si>
  <si>
    <t>Tilknyttet virksomhed</t>
  </si>
  <si>
    <t>Virksomhed uden for kerneforsyningsopgaven på vandområdet. Kræver særskilt juridisk vurdering og modellen må ikke forstås som hjemmel til kommunal garanti.</t>
  </si>
  <si>
    <t>Cash pool</t>
  </si>
  <si>
    <t>Koncernintern likviditetsordning. Kun likviditet eller trækningsret, som garantimodtageren faktisk og lovligt kan disponere over, bør medtages i modellen.</t>
  </si>
  <si>
    <t>Indtægtsramme</t>
  </si>
  <si>
    <t>Regulatorisk ramme for selskabets indtægter/takster. Central for vurdering af betalingsevne i vand- og spildevandsselskaber.</t>
  </si>
  <si>
    <t>PD</t>
  </si>
  <si>
    <t>Probability of Default – sandsynlighed for misligholdelse. Modellen beregner ikke en statistisk PD, men vurderer risiko indirekte via nøgletal, regulering og konkret vurdering.</t>
  </si>
  <si>
    <t>LGD</t>
  </si>
  <si>
    <t>Loss Given Default – tab ved misligholdelse. Vurderes kvalitativt gennem garantiens karakter, eventuel reel supplerende sikkerhed og kommunens tabsposition.</t>
  </si>
  <si>
    <t>EAD</t>
  </si>
  <si>
    <t>Exposure at Default – eksponering ved misligholdelse. I modellen afspejles dette af det garanterede beløb/den konkrete garanti.</t>
  </si>
  <si>
    <t>CDS anvendes alene som ekstern markedsindikator. Internationale utility-CDS er ikke direkte sammenlignelige med danske monopolregulerede vand- og spildevandsselskaber.</t>
  </si>
  <si>
    <t>Likviditet og tilgængelige kreditfaciliteter, der kan håndtere kortsigtede udsving mellem opkrævninger og betalinger. Ikke et krav om permanent stor likviditetsreserve.</t>
  </si>
  <si>
    <t>Normaliseret EBITDA</t>
  </si>
  <si>
    <t>Driftsresultat/driftslikviditet før renter og afdrag normaliseret for engangsposter, over-/underdækning, tidsforskydninger og interne poster.</t>
  </si>
  <si>
    <t>Skadesløserklæring</t>
  </si>
  <si>
    <t>Er ikke automatisk reel supplerende sikkerhed, medmindre den konkret forbedrer kommunens retsstilling eller tabsposition.</t>
  </si>
  <si>
    <t>Realkreditpant</t>
  </si>
  <si>
    <t>Pant stillet til realkreditinstitut eller anden långiver er ikke supplerende sikkerhed for kommunen. Det skal dog indgå i vurderingen af kommunens tabsposition.</t>
  </si>
  <si>
    <t>Fordel ved KommuneKredits særlige lånevilkår håndteres af KommuneKredit. Kommunens garantiprovision skal ikke udligne denne fordel, men kompensere kommunen for garantirisikoen.</t>
  </si>
  <si>
    <t>Kalibrering</t>
  </si>
  <si>
    <t>Vurderingsområde</t>
  </si>
  <si>
    <t>Modellens placering</t>
  </si>
  <si>
    <t>Begrundelse</t>
  </si>
  <si>
    <t>Kilde/reference</t>
  </si>
  <si>
    <t>Modelkommentar</t>
  </si>
  <si>
    <t>Kalibreringsprincip</t>
  </si>
  <si>
    <t>Beskrivelse</t>
  </si>
  <si>
    <t>PwC som kilde</t>
  </si>
  <si>
    <t>Minimumsniveau</t>
  </si>
  <si>
    <t>CDS</t>
  </si>
  <si>
    <t>CDS anvendes alene som sanity check og ikke direkte prisgrundlag.</t>
  </si>
  <si>
    <t>Realkredit</t>
  </si>
  <si>
    <t>Realkreditbidrag kan anvendes som supplerende sanity check, men ikke direkte som garantiprovision, da realkredit har pant og anden tabsprofil.</t>
  </si>
  <si>
    <t>KommuneKredits rentefordel håndteres af KommuneKredit. Kommunen kompenseres alene for garantirisikoen.</t>
  </si>
  <si>
    <t>Modellen er ikke en officiel rating og beregner ikke statistisk PD eller LGD.</t>
  </si>
  <si>
    <t>Kommunen skal altid foretage og dokumentere en konkret samlet vurdering.</t>
  </si>
  <si>
    <t>Anvendelse uden for vand/spildevand og kerneaktivitet kan alene ske til inspiration og kræver særskilt juridisk vurdering.</t>
  </si>
  <si>
    <t>Ja/Nej</t>
  </si>
  <si>
    <t>CDS periode</t>
  </si>
  <si>
    <t>Reguleret kompleks aktivitet</t>
  </si>
  <si>
    <t>Budget/prognose fra garantimodtager</t>
  </si>
  <si>
    <t>Kommerciel eller konkurrenceudsat aktivitet</t>
  </si>
  <si>
    <t>Koncernregnskab - kun ved særskilt begrundelse</t>
  </si>
  <si>
    <t>Om Kreditvurderingsmodellen</t>
  </si>
  <si>
    <t>Modellen understøtter kommunens konkrete, risikobaserede vurdering af garantiprovision ved kommunal garanti for lån til vand- og spildevandsselskaber.</t>
  </si>
  <si>
    <t>Anvendelsesområde</t>
  </si>
  <si>
    <t>Reguleret kerneaktivitet i vand- og spildevandsselskaber, hvor finansieringsudgifter kan indregnes i takst/indtægtsramme. Anden anvendelse kan alene ske til inspiration og kræver særskilt juridisk vurdering.</t>
  </si>
  <si>
    <t>Modellen beregner et indikativt interval. Kommunen skal altid foretage og dokumentere sit eget konkrete skøn over hjemmel, risiko, markedsvilkår og datagrundlag.</t>
  </si>
  <si>
    <t>Modellen skal ikke udligne låntagers fordel ved KommuneKredits lånevilkår. Denne håndteres af KommuneKredit. Kommunens garantiprovision kompenserer alene kommunen for garantirisikoen.</t>
  </si>
  <si>
    <t>CDS og benchmark</t>
  </si>
  <si>
    <t>CDS anvendes alene som sanity check. Supplerende sanity checks kan omfatte statens sats, realkreditbidrag og konkrete finansieringstilbud.</t>
  </si>
  <si>
    <t>Realkredit og pant</t>
  </si>
  <si>
    <t>Eksisterende realkreditgæld indgår i samlet gæld. Pant til realkreditinstitut er ikke supplerende sikkerhed for kommunen og skal vurderes ift. kommunens tabsposition.</t>
  </si>
  <si>
    <t>Byggekredit</t>
  </si>
  <si>
    <t>Scoring</t>
  </si>
  <si>
    <t>Scoringen er Howden Financial Advisorys interne beslutningsstøttemodel. Den er ikke en officiel kreditrating.</t>
  </si>
  <si>
    <t>Guide</t>
  </si>
  <si>
    <t>Se den tilhørende indtastningsguide for felt-for-felt-vejledning, juridiske forbehold og dokumentationskrav.</t>
  </si>
  <si>
    <t>Howden Financial Advisory / Jens Pihl Østergaard.</t>
  </si>
  <si>
    <t>Laveste indikative minimumsniveau er 0,10 % p.a. for meget lav kommunal garantirisiko.</t>
  </si>
  <si>
    <t>9. oktober 2026</t>
  </si>
  <si>
    <t>Brug fanen Kontrol som juridisk/metodisk tjekliste.</t>
  </si>
  <si>
    <t>Revurdering af garantiprovision</t>
  </si>
  <si>
    <t>Garantiprovisionen fastsættes ved garantistillelsen. Modellen tilsiger herefter en fuld revurdering hvert 3.-5. år eller tidligere ved væsentlige ændringer i selskabets økonomi, lånets eller garantiens vilkår, projektets risikoprofil eller øvrige forhold af betydning for kommunens garantirisiko.</t>
  </si>
  <si>
    <t>Kvalitativ risikojustering er en særskilt overbygning på den økonomiske basisscore. Bruges kun, når konkrete forhold ikke fanges af nøgletallene, fx realkreditpant med højere prioritet end kommunen, projekt-/teknologirisiko, budgetrisiko, turnkey/kontraktstyring, faseopdeling/stopmuligheder, store irreversible anlæg eller datamangler.</t>
  </si>
  <si>
    <t>Obligatorisk ved alle afvigelser fra 0,00 %. Begrundelsen skal forklare den individuelle vurdering, herunder om forholdene taler for ingen justering, lavere risiko, højere risiko eller krav om særskilt vurdering.</t>
  </si>
  <si>
    <t>Samlet økonomisk basisscore efter vægtning: DSCR 30 %, gæld pr. forbruger 25 %, kortsigtet betalingsberedskab 20 % og takst-/indtægtsrobusthed 25 %. Kvalitativ vurdering indgår ikke mekanisk i basisscoren, men som særskilt overbygning.</t>
  </si>
  <si>
    <t>Kontrolstatus viser om resultatet kræver særskilt kvalitativ/juridisk vurdering. Store projektmæssige, teknologiske, kontraktmæssige eller tabspositionsmæssige risici skal altid vurderes individuelt.</t>
  </si>
  <si>
    <t>DSCR / betalingsevne</t>
  </si>
  <si>
    <t>Finansielle forhold – evne til at betale renter og afdrag</t>
  </si>
  <si>
    <t>Normaliseret EBITDA/(ABS(renter)+ABS(afdrag))</t>
  </si>
  <si>
    <t>Vægtes højest, fordi gældsserviceringsevnen er central for kreditrisikoen. Fortegn håndteres med ABS på omkostninger.</t>
  </si>
  <si>
    <t>Gælds- og takstbelastning pr. forbruger</t>
  </si>
  <si>
    <t>Takst- og forbrugerbelastning</t>
  </si>
  <si>
    <t>(gæld+nyt lån)/afregningskunder/tilslutninger/målere</t>
  </si>
  <si>
    <t>Ikke-lineær vurdering. Øverste knæk/særskilt opmærksomhedspunkt ligger ved 125.000 kr. pr. forbruger/tilslutning.</t>
  </si>
  <si>
    <t>Finansielle forhold – betalingsberedskab over året</t>
  </si>
  <si>
    <t>(likvider + 50% committed kredit)/(ABS(renter)+ABS(afdrag))*12</t>
  </si>
  <si>
    <t>Tilpasset hvile-i-sig-selv og acontoopkrævninger. Måler evnen til at håndtere kortsigtede betalingsudsving, ikke permanent overlikviditet.</t>
  </si>
  <si>
    <t>Takst-/indtægtsrobusthed</t>
  </si>
  <si>
    <t>Økonomisk ramme, indtægtsramme og samlet belastning</t>
  </si>
  <si>
    <t>(årlig merbelastning + gældsservice)/omsætning</t>
  </si>
  <si>
    <t>Vurderer samlet årlig belastning ift. takst-/indtægtsgrundlag og mulighed for indregning. Dublet med investeringens årlige belastning er fjernet.</t>
  </si>
  <si>
    <t>Supplerende sikkerhed giver kun mindre kreditforbedring og trumfer ikke andre risikoforhold. Pant stillet til realkreditinstitut eller anden långiver tæller ikke som sikkerhed for kommunen.</t>
  </si>
  <si>
    <t>0,10%</t>
  </si>
  <si>
    <t>0,25%</t>
  </si>
  <si>
    <t>Laveste interval 0,10 % for meget lav kommunal garantirisiko; ikke automatisk facit.</t>
  </si>
  <si>
    <t>0,40%</t>
  </si>
  <si>
    <t>0,70%</t>
  </si>
  <si>
    <t>1,20%</t>
  </si>
  <si>
    <t>Kræver særskilt vurdering. Ved væsentlige kvalitative risici, svagt datagrundlag eller forhold tættere på svagere kreditkvalitet kan satsen ligge over modellens indikative interval.</t>
  </si>
  <si>
    <t>1,80%</t>
  </si>
  <si>
    <t>Særskilt vurdering/evt. afslag. Satsen kan overstige intervallet, hvis den konkrete risiko tilsiger det.</t>
  </si>
  <si>
    <t>Ekstern markedsindikator – ikke direkte prisgrundlag for danske vand-/spildevandsgarantier.</t>
  </si>
  <si>
    <t>Risikobaseret beslutningsstøtte. Minimumsniveauet i modellen er 0,10 % for meget lav kommunal garantirisiko.</t>
  </si>
  <si>
    <t>Kvalitativ overbygning / individuel vurdering</t>
  </si>
  <si>
    <t>Se Indtastning B36 og B38</t>
  </si>
  <si>
    <t>Påvirker interval/vurdering – ikke basisscore</t>
  </si>
  <si>
    <t>Skal anvendes ved væsentlige risici eller forhold, som modellen ikke kan opfange mekanisk. Ved sårbar betalingsevne kan overbygningen begrunde sats over indikativt interval.</t>
  </si>
  <si>
    <t>Begrundelse for kvalitativ overbygning</t>
  </si>
  <si>
    <t>Skal udfyldes ved justering</t>
  </si>
  <si>
    <t>Supplerende kreditnøgletal – Nettogæld / normaliseret EBITDA</t>
  </si>
  <si>
    <t>Supplerende kontrolnøgletal. Indgår ikke i den vægtede basisscore; ved negativ EBITDA beregnes nøgletallet konservativt.</t>
  </si>
  <si>
    <t>Supplerende referencepunkt/pejlemærke; ikke modelgulv eller automatisk facit.</t>
  </si>
  <si>
    <t>Kommunen skal foretage og dokumentere eget konkrete skøn. Modellen tilsiger fuld revurdering hvert 3.-5. år eller ved væsentlige ændringer.</t>
  </si>
  <si>
    <t>Kvalitative forhold der kan påvirke den individuelle vurdering</t>
  </si>
  <si>
    <t>Kvalitative forhold der kan påvirke vurderingen</t>
  </si>
  <si>
    <t>Realkreditpant/førsteprioritet</t>
  </si>
  <si>
    <t>Kan øge risiko</t>
  </si>
  <si>
    <t>Pant til realkreditinstitut er ikke sikkerhed for kommunen</t>
  </si>
  <si>
    <t>Vurder kommunens tabsposition individuelt.</t>
  </si>
  <si>
    <t>Kendt teknologi/standardopgave</t>
  </si>
  <si>
    <t>Kan reducere risiko</t>
  </si>
  <si>
    <t>Fx ledningsnet og kendte anlægsopgaver</t>
  </si>
  <si>
    <t>Lav projektmæssig risiko ved solid dokumentation.</t>
  </si>
  <si>
    <t>Ny/uprøvet teknologi</t>
  </si>
  <si>
    <t>Særligt ved projekter af betydning for selskabets økonomi</t>
  </si>
  <si>
    <t>Kræver særskilt vurdering og eventuelt risikotillæg.</t>
  </si>
  <si>
    <t>Turnkey/stærk kontraktstyring</t>
  </si>
  <si>
    <t>Reducerer budget- og gennemførelsesrisiko</t>
  </si>
  <si>
    <t>Vurder kontrakt, ansvar og garantier.</t>
  </si>
  <si>
    <t>Faseopdeling/stopmuligheder</t>
  </si>
  <si>
    <t>Giver mulighed for at begrænse tab/risiko</t>
  </si>
  <si>
    <t>God projektstyring kan sænke risikoen.</t>
  </si>
  <si>
    <t>Store irreversible anlæg</t>
  </si>
  <si>
    <t>Store og dyre anlæg, som selskabet vanskeligt kan komme ud af</t>
  </si>
  <si>
    <t>Særskilt vurdering anbefales.</t>
  </si>
  <si>
    <t>Kontrol – juridiske/metodiske krav</t>
  </si>
  <si>
    <t>Garantiens dækningsgrad</t>
  </si>
  <si>
    <t>Neutral – dækningsgrad vurderes efter konkret garanti, hjemmel og vilkår</t>
  </si>
  <si>
    <t>Indtastning B15</t>
  </si>
  <si>
    <t>Garantiens omfang skal være klart afgrænset og dokumenteret i beslutningsgrundlaget.</t>
  </si>
  <si>
    <t>Dokumentér garantiens dækningsgrad, hjemmel, kerneaktivitet, takstindregning og den konkrete risikovurdering.</t>
  </si>
  <si>
    <t>Juridisk vejledning / konkret vurdering</t>
  </si>
  <si>
    <t>For vand/spildevand kan 100 % kommunal garanti være sædvanlig og relevant, hvis betingelserne er opfyldt.</t>
  </si>
  <si>
    <t>Scoring + Kontrol</t>
  </si>
  <si>
    <t>Tidspunkt og revurdering af garantiprovision</t>
  </si>
  <si>
    <t>Indtastning E10 + Om</t>
  </si>
  <si>
    <t>Garantiprovisionen fastsættes ved garantistillelsen og revurderes efter modellen hvert 3.-5. år eller ved væsentlige ændringer.</t>
  </si>
  <si>
    <t>Dokumentér tidspunktet for seneste vurdering og gennemfør ny vurdering ved 3.-5-års interval eller væsentlige ændringer.</t>
  </si>
  <si>
    <t>Modelprincip / konkret risikovurdering</t>
  </si>
  <si>
    <t>Revurdering er ikke en årlig automatisk genberegning, men en periodisk fuld vurdering eller vurdering udløst af væsentlige ændringer.</t>
  </si>
  <si>
    <t>Kræver opfølgning: kontrolpunkter med advarsel skal dokumenteres; garantiens dækningsgrad er et neutralt dokumentationspunkt.</t>
  </si>
  <si>
    <t>Statsstøtteretlige kontrolpunkter, garantiens karakteristika og markedspræmie.</t>
  </si>
  <si>
    <t>Kvartalsvise 5Y midpriser i bps; anvendes som markedsmæssigt sanity check og ikke som automatisk facit.</t>
  </si>
  <si>
    <t>Afstemning af anvendelsesområde, tilknyttet virksomhed og øvrige juridiske vurderingspunkter.</t>
  </si>
  <si>
    <t>Opfølgning</t>
  </si>
  <si>
    <t>Eventuel administrativ opfølgning sker efter garantiens vilkår og relevant juridisk vurdering.</t>
  </si>
  <si>
    <t>Ny beregning</t>
  </si>
  <si>
    <t>Ny gennemregning foretages kun, hvis kommunen efter garantiens vilkår og relevant juridisk vurdering vurderer, at det er nødvendigt.</t>
  </si>
  <si>
    <t>Regulatorisk og kvalitativ vurdering</t>
  </si>
  <si>
    <t>Særskilt kvalitativ overbygning / Kontrol</t>
  </si>
  <si>
    <t>0%</t>
  </si>
  <si>
    <t>Håndteres uden for Scoring-fanens vægtede parametre, fordi kvalitative forhold ikke egner sig til fast numerisk vægt og kan være afgørende i enkelte sager.</t>
  </si>
  <si>
    <t>HortenDahl / VSL / PwC som kilde</t>
  </si>
  <si>
    <t>Ikke en scoringsparameter.</t>
  </si>
  <si>
    <t>Scoring række 6</t>
  </si>
  <si>
    <t>30%</t>
  </si>
  <si>
    <t>Evnen til at betale renter og afdrag er central for garantirisikoen.</t>
  </si>
  <si>
    <t>PwC som kilde/reference</t>
  </si>
  <si>
    <t>Ikke officiel rating.</t>
  </si>
  <si>
    <t>Scoring række 7</t>
  </si>
  <si>
    <t>25%</t>
  </si>
  <si>
    <t>Belastning pr. forbruger/tilslutning er relevant i reguleret vand/spildevand, men er ikke alene kreditrisiko.</t>
  </si>
  <si>
    <t>Modeltest / sektorlogik</t>
  </si>
  <si>
    <t>Øverste knæk ved 125.000 kr.</t>
  </si>
  <si>
    <t>Scoring række 8</t>
  </si>
  <si>
    <t>20%</t>
  </si>
  <si>
    <t>Likviditet vurderes over året og i forhold til opkrævningsmønster.</t>
  </si>
  <si>
    <t>Sektorlogik</t>
  </si>
  <si>
    <t>Ikke krav om permanent overlikviditet.</t>
  </si>
  <si>
    <t>Scoring række 9</t>
  </si>
  <si>
    <t>Samlet belastning vurderes ift. omsætning/takstindtægt og mulighed for indregning.</t>
  </si>
  <si>
    <t>Dublet med investeringens årlige belastning fjernet.</t>
  </si>
  <si>
    <t>Laveste indikative minimumsniveau er 0,10 % p.a. for meget lav kommunal garantirisiko. Satsen kræver konkret dokumentation.</t>
  </si>
  <si>
    <t>Ved byggekreditter lægges den konkrete garanti og maksimumsramme til grund for vurderingen af kommunens eksponering. Hvis kommunen garanterer for kreditmaksimum, indgår maksimum som garanteret beløb. Uudnyttet træk er potentiel garanti-eksponering og tæller ikke som fri likviditet.</t>
  </si>
  <si>
    <t>Tidspunkt og revurdering</t>
  </si>
  <si>
    <t>Opdateret slutversion med minimum 0,10 %, periodisk revurdering og seneste oprydning i scoringsfanen.</t>
  </si>
  <si>
    <t>09-10-2026</t>
  </si>
  <si>
    <t>Garantiprovisionen fastsættes ved garantistillelsen. Modellen tilsiger herefter en fuld revurdering hvert 3.-5. år eller tidligere ved væsentlige ændringer som defineret i vilkårene for garantien.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</si>
</sst>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0.0"/>
    <numFmt numFmtId="166" formatCode="dd\-mm\-yyyy"/>
    <numFmt numFmtId="167" formatCode="0.000%"/>
  </numFmts>
  <fonts count="9">
    <font>
      <sz val="11"/>
      <name val="Carlito"/>
    </font>
    <font>
      <b/>
      <sz val="16"/>
      <color rgb="FFFFFFFF"/>
      <name val="Carlito"/>
    </font>
    <font>
      <b/>
      <sz val="11"/>
      <color rgb="FFFFFFFF"/>
      <name val="Carlito"/>
    </font>
    <font>
      <b/>
      <sz val="15"/>
      <color rgb="FFFFFFFF"/>
      <name val="Carlito"/>
    </font>
    <font>
      <sz val="11"/>
      <color theme="10"/>
      <name val="Carlito"/>
    </font>
    <font>
      <sz val="11"/>
      <color rgb="FF0000FF"/>
      <name val="Carlito"/>
    </font>
    <font>
      <b/>
      <sz val="14"/>
      <color rgb="FFFFFFFF"/>
      <name val="Carlito"/>
    </font>
    <font>
      <b/>
      <sz val="11"/>
      <name val="Carlito"/>
    </font>
    <font>
      <b/>
      <sz val="11"/>
      <color rgb="FF0000FF"/>
      <name val="Carlito"/>
    </font>
  </fonts>
  <fills count="11">
    <fill>
      <patternFill patternType="none"/>
    </fill>
    <fill>
      <patternFill patternType="gray125"/>
    </fill>
    <fill>
      <patternFill patternType="solid">
        <fgColor rgb="FF0F3D4C"/>
      </patternFill>
    </fill>
    <fill>
      <patternFill patternType="solid">
        <fgColor rgb="FF1F6F8B"/>
      </patternFill>
    </fill>
    <fill>
      <patternFill patternType="solid">
        <fgColor rgb="FFE2F0D9"/>
      </patternFill>
    </fill>
    <fill>
      <patternFill patternType="solid">
        <fgColor rgb="FF1F4E78"/>
      </patternFill>
    </fill>
    <fill>
      <patternFill patternType="solid">
        <fgColor rgb="FFFFF2CC"/>
      </patternFill>
    </fill>
    <fill>
      <patternFill patternType="solid">
        <fgColor rgb="FFFFFFFF"/>
      </patternFill>
    </fill>
    <fill>
      <patternFill patternType="solid">
        <fgColor rgb="FFFEF3C7"/>
      </patternFill>
    </fill>
    <fill>
      <patternFill patternType="solid">
        <fgColor rgb="FFD9EAF7"/>
      </patternFill>
    </fill>
    <fill>
      <patternFill patternType="solid">
        <fgColor rgb="FF1F4E79"/>
      </patternFill>
    </fill>
  </fills>
  <borders count="9">
    <border>
      <left/>
      <right/>
      <top/>
      <bottom/>
      <diagonal/>
    </border>
    <border>
      <left/>
      <right/>
      <top/>
      <bottom/>
      <diagonal/>
    </border>
    <border>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1"/>
    <xf numFmtId="0" fontId="4" fillId="0" borderId="1"/>
  </cellStyleXfs>
  <cellXfs count="68">
    <xf numFmtId="0" fontId="0" fillId="0" borderId="0" xfId="0" applyBorder="1"/>
    <xf numFmtId="0" fontId="0" fillId="6" borderId="1" xfId="0" applyFill="1" applyAlignment="1">
      <alignment wrapText="1"/>
    </xf>
    <xf numFmtId="0" fontId="2" fillId="5" borderId="1" xfId="0" applyFont="1" applyFill="1" applyAlignment="1">
      <alignment horizontal="center" vertical="center"/>
    </xf>
    <xf numFmtId="0" fontId="0" fillId="6" borderId="1" xfId="0" applyFill="1"/>
    <xf numFmtId="165" fontId="5" fillId="6" borderId="1" xfId="0" applyNumberFormat="1" applyFont="1" applyFill="1"/>
    <xf numFmtId="166" fontId="0" fillId="6" borderId="1" xfId="0" applyNumberFormat="1" applyFill="1"/>
    <xf numFmtId="0" fontId="0" fillId="0" borderId="0" xfId="0" applyBorder="1" applyAlignment="1">
      <alignment wrapText="1"/>
    </xf>
    <xf numFmtId="10" fontId="0" fillId="4" borderId="0" xfId="0" applyNumberFormat="1" applyFill="1" applyBorder="1" applyAlignment="1">
      <alignment wrapText="1"/>
    </xf>
    <xf numFmtId="0" fontId="2" fillId="2" borderId="0" xfId="0" applyFont="1" applyFill="1" applyBorder="1" applyAlignment="1">
      <alignment horizontal="center" vertical="center" wrapText="1"/>
    </xf>
    <xf numFmtId="9" fontId="0" fillId="0" borderId="0" xfId="0" applyNumberFormat="1" applyBorder="1" applyAlignment="1">
      <alignment wrapText="1"/>
    </xf>
    <xf numFmtId="2" fontId="0" fillId="0" borderId="0" xfId="0" applyNumberFormat="1" applyBorder="1" applyAlignment="1">
      <alignment wrapText="1"/>
    </xf>
    <xf numFmtId="1" fontId="0" fillId="0" borderId="0" xfId="0" applyNumberFormat="1" applyBorder="1" applyAlignment="1">
      <alignment wrapText="1"/>
    </xf>
    <xf numFmtId="3" fontId="0" fillId="0" borderId="0" xfId="0" applyNumberFormat="1" applyBorder="1" applyAlignment="1">
      <alignment wrapText="1"/>
    </xf>
    <xf numFmtId="165" fontId="0" fillId="0" borderId="0" xfId="0" applyNumberFormat="1" applyBorder="1" applyAlignment="1">
      <alignment wrapText="1"/>
    </xf>
    <xf numFmtId="10" fontId="0" fillId="0" borderId="0" xfId="0" applyNumberFormat="1" applyBorder="1" applyAlignment="1">
      <alignment wrapText="1"/>
    </xf>
    <xf numFmtId="165" fontId="5" fillId="7" borderId="0" xfId="0" applyNumberFormat="1" applyFont="1" applyFill="1" applyBorder="1"/>
    <xf numFmtId="165" fontId="5" fillId="7" borderId="0" xfId="0" applyNumberFormat="1" applyFont="1" applyFill="1" applyBorder="1" applyAlignment="1">
      <alignment wrapText="1"/>
    </xf>
    <xf numFmtId="0" fontId="0" fillId="7" borderId="0" xfId="0" applyFill="1" applyBorder="1" applyAlignment="1">
      <alignment wrapText="1"/>
    </xf>
    <xf numFmtId="9" fontId="2" fillId="2" borderId="0" xfId="0" applyNumberFormat="1" applyFont="1" applyFill="1" applyBorder="1" applyAlignment="1">
      <alignment horizontal="center" vertical="center" wrapText="1"/>
    </xf>
    <xf numFmtId="1" fontId="2" fillId="2" borderId="0" xfId="0" applyNumberFormat="1" applyFont="1" applyFill="1" applyBorder="1" applyAlignment="1">
      <alignment horizontal="center" vertical="center" wrapText="1"/>
    </xf>
    <xf numFmtId="0" fontId="7" fillId="0" borderId="0" xfId="0" applyFont="1" applyBorder="1" applyAlignment="1">
      <alignment wrapText="1"/>
    </xf>
    <xf numFmtId="10" fontId="0" fillId="0" borderId="0" xfId="0" applyNumberFormat="1" applyBorder="1"/>
    <xf numFmtId="0" fontId="7" fillId="8" borderId="0" xfId="0" applyFont="1" applyFill="1" applyBorder="1" applyAlignment="1">
      <alignment wrapText="1"/>
    </xf>
    <xf numFmtId="0" fontId="0" fillId="8" borderId="0" xfId="0" applyFill="1" applyBorder="1" applyAlignment="1">
      <alignment wrapText="1"/>
    </xf>
    <xf numFmtId="0" fontId="0" fillId="6" borderId="0" xfId="0" applyFill="1" applyBorder="1" applyAlignment="1">
      <alignment wrapText="1"/>
    </xf>
    <xf numFmtId="166" fontId="0" fillId="6" borderId="0" xfId="0" applyNumberFormat="1" applyFill="1" applyBorder="1" applyAlignment="1">
      <alignment wrapText="1"/>
    </xf>
    <xf numFmtId="165" fontId="5" fillId="6" borderId="0" xfId="0" applyNumberFormat="1" applyFont="1" applyFill="1" applyBorder="1" applyAlignment="1">
      <alignment wrapText="1"/>
    </xf>
    <xf numFmtId="0" fontId="7" fillId="9" borderId="0" xfId="0" applyFont="1" applyFill="1" applyBorder="1" applyAlignment="1">
      <alignment wrapText="1"/>
    </xf>
    <xf numFmtId="166" fontId="7" fillId="9" borderId="0" xfId="0" applyNumberFormat="1" applyFont="1" applyFill="1" applyBorder="1" applyAlignment="1">
      <alignment wrapText="1"/>
    </xf>
    <xf numFmtId="165" fontId="8" fillId="9" borderId="0" xfId="0" applyNumberFormat="1" applyFont="1" applyFill="1" applyBorder="1" applyAlignment="1">
      <alignment wrapText="1"/>
    </xf>
    <xf numFmtId="0" fontId="2" fillId="3" borderId="0" xfId="0" applyFont="1" applyFill="1" applyBorder="1" applyAlignment="1">
      <alignment horizontal="left" vertical="center" wrapText="1"/>
    </xf>
    <xf numFmtId="0" fontId="2" fillId="5" borderId="0" xfId="0" applyFont="1" applyFill="1" applyBorder="1" applyAlignment="1">
      <alignment wrapText="1"/>
    </xf>
    <xf numFmtId="0" fontId="6" fillId="10" borderId="0" xfId="0" applyFont="1" applyFill="1" applyBorder="1" applyAlignment="1">
      <alignment wrapText="1"/>
    </xf>
    <xf numFmtId="164" fontId="0" fillId="0" borderId="0" xfId="0" applyNumberFormat="1" applyBorder="1" applyAlignment="1">
      <alignment wrapText="1"/>
    </xf>
    <xf numFmtId="164" fontId="0" fillId="6" borderId="0" xfId="0" applyNumberFormat="1" applyFill="1" applyBorder="1" applyAlignment="1">
      <alignment wrapText="1"/>
    </xf>
    <xf numFmtId="0" fontId="2" fillId="6" borderId="0" xfId="0" applyFont="1" applyFill="1" applyBorder="1" applyAlignment="1">
      <alignment horizontal="left" vertical="center" wrapText="1"/>
    </xf>
    <xf numFmtId="3" fontId="0" fillId="6" borderId="0" xfId="0" applyNumberFormat="1" applyFill="1" applyBorder="1" applyAlignment="1">
      <alignment wrapText="1"/>
    </xf>
    <xf numFmtId="9" fontId="0" fillId="6" borderId="0" xfId="0" applyNumberFormat="1" applyFill="1" applyBorder="1" applyAlignment="1">
      <alignment wrapText="1"/>
    </xf>
    <xf numFmtId="2" fontId="0" fillId="4" borderId="0" xfId="0" applyNumberFormat="1" applyFill="1" applyBorder="1" applyAlignment="1">
      <alignment wrapText="1"/>
    </xf>
    <xf numFmtId="3" fontId="0" fillId="4" borderId="0" xfId="0" applyNumberFormat="1" applyFill="1" applyBorder="1" applyAlignment="1">
      <alignment wrapText="1"/>
    </xf>
    <xf numFmtId="165" fontId="0" fillId="4" borderId="0" xfId="0" applyNumberFormat="1" applyFill="1" applyBorder="1" applyAlignment="1">
      <alignment wrapText="1"/>
    </xf>
    <xf numFmtId="0" fontId="2" fillId="5" borderId="0" xfId="0" applyFont="1" applyFill="1" applyBorder="1" applyAlignment="1">
      <alignment horizontal="center" vertical="center" wrapText="1"/>
    </xf>
    <xf numFmtId="164" fontId="0" fillId="7" borderId="0" xfId="0" applyNumberFormat="1" applyFill="1" applyBorder="1" applyAlignment="1">
      <alignment wrapText="1"/>
    </xf>
    <xf numFmtId="0" fontId="4" fillId="0" borderId="0" xfId="0" applyFont="1" applyBorder="1" applyAlignment="1">
      <alignment wrapText="1"/>
    </xf>
    <xf numFmtId="0" fontId="0" fillId="0" borderId="2" xfId="0" applyBorder="1"/>
    <xf numFmtId="0" fontId="0" fillId="0" borderId="2" xfId="0" applyBorder="1" applyAlignment="1">
      <alignment wrapText="1"/>
    </xf>
    <xf numFmtId="167" fontId="0" fillId="0" borderId="0" xfId="0" applyNumberFormat="1" applyBorder="1" applyAlignment="1">
      <alignment wrapText="1"/>
    </xf>
    <xf numFmtId="167" fontId="0" fillId="6" borderId="0" xfId="0" applyNumberFormat="1" applyFill="1" applyBorder="1" applyAlignment="1">
      <alignment wrapText="1"/>
    </xf>
    <xf numFmtId="0" fontId="0" fillId="6" borderId="0" xfId="0" applyFill="1" applyBorder="1" applyAlignment="1">
      <alignment horizontal="right" wrapText="1"/>
    </xf>
    <xf numFmtId="165" fontId="0" fillId="4" borderId="0" xfId="0" applyNumberFormat="1" applyFill="1" applyBorder="1" applyAlignment="1">
      <alignment horizontal="right"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6" xfId="0" applyBorder="1" applyAlignment="1">
      <alignment horizontal="right" wrapText="1"/>
    </xf>
    <xf numFmtId="0" fontId="0" fillId="0" borderId="7" xfId="0" applyBorder="1" applyAlignment="1">
      <alignment horizontal="right" wrapText="1"/>
    </xf>
    <xf numFmtId="10" fontId="0" fillId="0" borderId="7" xfId="0" applyNumberFormat="1" applyBorder="1" applyAlignment="1">
      <alignment horizontal="right" wrapText="1"/>
    </xf>
    <xf numFmtId="0" fontId="0" fillId="0" borderId="8" xfId="0" applyBorder="1" applyAlignment="1">
      <alignment horizontal="right" wrapText="1"/>
    </xf>
    <xf numFmtId="0" fontId="2" fillId="3" borderId="0" xfId="0" applyFont="1" applyFill="1" applyBorder="1" applyAlignment="1">
      <alignment horizontal="left" vertical="center" wrapText="1"/>
    </xf>
    <xf numFmtId="0" fontId="0" fillId="0" borderId="0" xfId="0" applyBorder="1" applyAlignment="1">
      <alignment wrapText="1"/>
    </xf>
    <xf numFmtId="0" fontId="2" fillId="5" borderId="0" xfId="0" applyFont="1" applyFill="1" applyBorder="1" applyAlignment="1">
      <alignment wrapText="1"/>
    </xf>
    <xf numFmtId="0" fontId="3" fillId="5" borderId="0" xfId="0" applyFont="1" applyFill="1" applyBorder="1" applyAlignment="1">
      <alignment horizontal="center" wrapText="1"/>
    </xf>
    <xf numFmtId="0" fontId="7" fillId="0" borderId="0" xfId="0" applyFont="1" applyBorder="1" applyAlignment="1">
      <alignment wrapText="1"/>
    </xf>
    <xf numFmtId="0" fontId="1" fillId="2" borderId="0" xfId="0" applyFont="1" applyFill="1" applyBorder="1" applyAlignment="1">
      <alignment horizontal="center" wrapText="1"/>
    </xf>
    <xf numFmtId="0" fontId="6" fillId="5" borderId="0" xfId="0" applyFont="1" applyFill="1" applyBorder="1" applyAlignment="1">
      <alignment horizontal="center" wrapText="1"/>
    </xf>
    <xf numFmtId="0" fontId="3" fillId="2" borderId="0" xfId="0" applyFont="1" applyFill="1" applyBorder="1" applyAlignment="1">
      <alignment horizontal="center" wrapText="1"/>
    </xf>
  </cellXfs>
  <cellStyles count="2">
    <cellStyle name="Link" xfId="1" xr:uid="{00000000-0005-0000-0000-000000000000}"/>
    <cellStyle name="Normal" xfId="0" builtinId="0"/>
  </cellStyles>
  <dxfs count="4">
    <dxf>
      <font>
        <b/>
        <color rgb="FF006100"/>
      </font>
      <fill>
        <patternFill>
          <bgColor rgb="FFE2F0D9"/>
        </patternFill>
      </fill>
    </dxf>
    <dxf>
      <font>
        <b/>
        <color rgb="FF9C0006"/>
      </font>
      <fill>
        <patternFill>
          <bgColor rgb="FFFCE4D6"/>
        </patternFill>
      </fill>
    </dxf>
    <dxf>
      <font>
        <b/>
        <color rgb="FF006100"/>
      </font>
      <fill>
        <patternFill>
          <bgColor rgb="FFE2F0D9"/>
        </patternFill>
      </fill>
    </dxf>
    <dxf>
      <font>
        <b/>
        <color rgb="FF9C0006"/>
      </font>
      <fill>
        <patternFill>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0"/>
  <sheetViews>
    <sheetView workbookViewId="0">
      <selection sqref="A1:H1"/>
    </sheetView>
  </sheetViews>
  <sheetFormatPr defaultRowHeight="14.25"/>
  <cols>
    <col min="1" max="1" width="38.25" customWidth="1"/>
    <col min="2" max="2" width="73" customWidth="1"/>
    <col min="4" max="4" width="10.125" customWidth="1"/>
  </cols>
  <sheetData>
    <row r="1" spans="1:8" ht="27.95" customHeight="1">
      <c r="A1" s="65" t="s">
        <v>0</v>
      </c>
      <c r="B1" s="64"/>
      <c r="C1" s="64"/>
      <c r="D1" s="64"/>
      <c r="E1" s="64"/>
      <c r="F1" s="64"/>
      <c r="G1" s="64"/>
      <c r="H1" s="64"/>
    </row>
    <row r="2" spans="1:8" ht="42.75">
      <c r="A2" s="6" t="s">
        <v>1</v>
      </c>
      <c r="B2" s="6"/>
      <c r="C2" s="6"/>
      <c r="D2" s="6"/>
      <c r="E2" s="6"/>
      <c r="F2" s="6"/>
      <c r="G2" s="6"/>
      <c r="H2" s="6"/>
    </row>
    <row r="3" spans="1:8" ht="15" customHeight="1">
      <c r="A3" s="30"/>
      <c r="B3" s="6"/>
      <c r="C3" s="6"/>
      <c r="D3" s="6"/>
      <c r="E3" s="6"/>
      <c r="F3" s="6"/>
      <c r="G3" s="6"/>
      <c r="H3" s="6"/>
    </row>
    <row r="4" spans="1:8">
      <c r="A4" s="61" t="s">
        <v>2</v>
      </c>
      <c r="B4" s="61" t="s">
        <v>3</v>
      </c>
      <c r="C4" s="61"/>
      <c r="D4" s="61"/>
      <c r="E4" s="61"/>
      <c r="F4" s="61"/>
      <c r="G4" s="61"/>
      <c r="H4" s="61"/>
    </row>
    <row r="5" spans="1:8">
      <c r="A5" s="61" t="s">
        <v>4</v>
      </c>
      <c r="B5" s="61" t="s">
        <v>5</v>
      </c>
      <c r="C5" s="61"/>
      <c r="D5" s="61"/>
      <c r="E5" s="61"/>
      <c r="F5" s="61"/>
      <c r="G5" s="61"/>
      <c r="H5" s="61"/>
    </row>
    <row r="6" spans="1:8">
      <c r="A6" s="61" t="s">
        <v>6</v>
      </c>
      <c r="B6" s="61" t="s">
        <v>7</v>
      </c>
      <c r="C6" s="61"/>
      <c r="D6" s="61"/>
      <c r="E6" s="61"/>
      <c r="F6" s="61"/>
      <c r="G6" s="61"/>
      <c r="H6" s="61"/>
    </row>
    <row r="7" spans="1:8">
      <c r="A7" s="61" t="s">
        <v>8</v>
      </c>
      <c r="B7" s="61" t="s">
        <v>9</v>
      </c>
      <c r="C7" s="61"/>
      <c r="D7" s="61"/>
      <c r="E7" s="61"/>
      <c r="F7" s="61"/>
      <c r="G7" s="61"/>
      <c r="H7" s="61"/>
    </row>
    <row r="8" spans="1:8">
      <c r="A8" s="61" t="s">
        <v>10</v>
      </c>
      <c r="B8" s="61" t="s">
        <v>445</v>
      </c>
      <c r="C8" s="61"/>
      <c r="D8" s="61"/>
      <c r="E8" s="61"/>
      <c r="F8" s="61"/>
      <c r="G8" s="61"/>
      <c r="H8" s="61"/>
    </row>
    <row r="9" spans="1:8">
      <c r="A9" s="6" t="s">
        <v>11</v>
      </c>
      <c r="B9" s="6" t="s">
        <v>446</v>
      </c>
      <c r="C9" s="6"/>
      <c r="D9" s="6"/>
      <c r="E9" s="6"/>
      <c r="F9" s="6"/>
      <c r="G9" s="6"/>
      <c r="H9" s="6"/>
    </row>
    <row r="10" spans="1:8" ht="15" customHeight="1">
      <c r="A10" s="30" t="s">
        <v>12</v>
      </c>
      <c r="B10" s="6" t="s">
        <v>13</v>
      </c>
      <c r="C10" s="6"/>
      <c r="D10" s="6"/>
      <c r="E10" s="6"/>
      <c r="F10" s="6"/>
      <c r="G10" s="6"/>
      <c r="H10" s="6"/>
    </row>
    <row r="11" spans="1:8">
      <c r="A11" s="6"/>
      <c r="B11" s="6"/>
      <c r="C11" s="6"/>
      <c r="D11" s="6"/>
      <c r="E11" s="6"/>
      <c r="F11" s="6"/>
      <c r="G11" s="6"/>
      <c r="H11" s="6"/>
    </row>
    <row r="12" spans="1:8">
      <c r="A12" s="6" t="s">
        <v>14</v>
      </c>
      <c r="B12" s="6" t="s">
        <v>15</v>
      </c>
      <c r="C12" s="6"/>
      <c r="D12" s="6"/>
      <c r="E12" s="6"/>
      <c r="F12" s="6"/>
      <c r="G12" s="6"/>
      <c r="H12" s="6"/>
    </row>
    <row r="13" spans="1:8">
      <c r="A13" s="6" t="s">
        <v>16</v>
      </c>
      <c r="B13" s="6" t="s">
        <v>17</v>
      </c>
      <c r="C13" s="6"/>
      <c r="D13" s="6"/>
      <c r="E13" s="6"/>
      <c r="F13" s="6"/>
      <c r="G13" s="6"/>
      <c r="H13" s="6"/>
    </row>
    <row r="14" spans="1:8">
      <c r="A14" s="6" t="s">
        <v>18</v>
      </c>
      <c r="B14" s="6" t="s">
        <v>19</v>
      </c>
      <c r="C14" s="6"/>
      <c r="D14" s="6"/>
      <c r="E14" s="6"/>
      <c r="F14" s="6"/>
      <c r="G14" s="6"/>
      <c r="H14" s="6"/>
    </row>
    <row r="15" spans="1:8">
      <c r="A15" s="6" t="s">
        <v>20</v>
      </c>
      <c r="B15" s="6" t="s">
        <v>447</v>
      </c>
      <c r="C15" s="6"/>
      <c r="D15" s="6"/>
      <c r="E15" s="6"/>
      <c r="F15" s="6"/>
      <c r="G15" s="6"/>
      <c r="H15" s="6"/>
    </row>
    <row r="16" spans="1:8">
      <c r="A16" s="6"/>
      <c r="B16" s="6"/>
      <c r="C16" s="6"/>
      <c r="D16" s="33"/>
      <c r="E16" s="6"/>
      <c r="F16" s="6"/>
      <c r="G16" s="6"/>
      <c r="H16" s="6"/>
    </row>
    <row r="17" spans="1:8">
      <c r="A17" s="6"/>
      <c r="B17" s="6"/>
      <c r="C17" s="6"/>
      <c r="D17" s="6"/>
      <c r="E17" s="6"/>
      <c r="F17" s="6"/>
      <c r="G17" s="6"/>
      <c r="H17" s="6"/>
    </row>
    <row r="18" spans="1:8">
      <c r="A18" s="6"/>
      <c r="B18" s="6"/>
      <c r="C18" s="6"/>
      <c r="D18" s="6"/>
      <c r="E18" s="6"/>
      <c r="F18" s="6"/>
      <c r="G18" s="6"/>
      <c r="H18" s="6"/>
    </row>
    <row r="19" spans="1:8">
      <c r="A19" s="6"/>
      <c r="B19" s="6"/>
      <c r="C19" s="6"/>
      <c r="D19" s="6"/>
      <c r="E19" s="6"/>
      <c r="F19" s="6"/>
      <c r="G19" s="6"/>
      <c r="H19" s="6"/>
    </row>
    <row r="20" spans="1:8">
      <c r="A20" s="6"/>
      <c r="B20" s="6"/>
      <c r="C20" s="6"/>
      <c r="D20" s="6"/>
      <c r="E20" s="6"/>
      <c r="F20" s="6"/>
      <c r="G20" s="6"/>
      <c r="H20" s="6"/>
    </row>
    <row r="21" spans="1:8">
      <c r="A21" s="6"/>
      <c r="B21" s="6"/>
      <c r="C21" s="6"/>
      <c r="D21" s="6"/>
      <c r="E21" s="6"/>
      <c r="F21" s="6"/>
      <c r="G21" s="6"/>
      <c r="H21" s="6"/>
    </row>
    <row r="22" spans="1:8">
      <c r="A22" s="6"/>
      <c r="B22" s="6"/>
      <c r="C22" s="6"/>
      <c r="D22" s="6"/>
      <c r="E22" s="6"/>
      <c r="F22" s="6"/>
      <c r="G22" s="6"/>
      <c r="H22" s="6"/>
    </row>
    <row r="23" spans="1:8">
      <c r="A23" s="6"/>
      <c r="B23" s="6"/>
      <c r="C23" s="6"/>
      <c r="D23" s="6"/>
      <c r="E23" s="6"/>
      <c r="F23" s="6"/>
      <c r="G23" s="6"/>
      <c r="H23" s="6"/>
    </row>
    <row r="24" spans="1:8">
      <c r="A24" s="6"/>
      <c r="B24" s="6"/>
      <c r="C24" s="6"/>
      <c r="D24" s="6"/>
      <c r="E24" s="6"/>
      <c r="F24" s="6"/>
      <c r="G24" s="6"/>
      <c r="H24" s="6"/>
    </row>
    <row r="25" spans="1:8">
      <c r="A25" s="6"/>
      <c r="B25" s="6"/>
      <c r="C25" s="6"/>
      <c r="D25" s="6"/>
      <c r="E25" s="6"/>
      <c r="F25" s="6"/>
      <c r="G25" s="6"/>
      <c r="H25" s="6"/>
    </row>
    <row r="26" spans="1:8">
      <c r="A26" s="6"/>
      <c r="B26" s="6"/>
      <c r="C26" s="6"/>
      <c r="D26" s="6"/>
      <c r="E26" s="6"/>
      <c r="F26" s="6"/>
      <c r="G26" s="6"/>
      <c r="H26" s="6"/>
    </row>
    <row r="27" spans="1:8">
      <c r="A27" s="6"/>
      <c r="B27" s="6"/>
      <c r="C27" s="6"/>
      <c r="D27" s="6"/>
      <c r="E27" s="6"/>
      <c r="F27" s="6"/>
      <c r="G27" s="6"/>
      <c r="H27" s="6"/>
    </row>
    <row r="28" spans="1:8">
      <c r="A28" s="6"/>
      <c r="B28" s="6"/>
      <c r="C28" s="6"/>
      <c r="D28" s="6"/>
      <c r="E28" s="6"/>
      <c r="F28" s="6"/>
      <c r="G28" s="6"/>
      <c r="H28" s="6"/>
    </row>
    <row r="29" spans="1:8">
      <c r="A29" s="6"/>
      <c r="B29" s="6"/>
      <c r="C29" s="6"/>
      <c r="D29" s="6"/>
      <c r="E29" s="6"/>
      <c r="F29" s="6"/>
      <c r="G29" s="6"/>
      <c r="H29" s="6"/>
    </row>
    <row r="30" spans="1:8">
      <c r="A30" s="6"/>
      <c r="B30" s="6"/>
      <c r="C30" s="6"/>
      <c r="D30" s="6"/>
      <c r="E30" s="6"/>
      <c r="F30" s="6"/>
      <c r="G30" s="6"/>
      <c r="H30" s="6"/>
    </row>
    <row r="31" spans="1:8">
      <c r="A31" s="6"/>
      <c r="B31" s="6"/>
      <c r="C31" s="6"/>
      <c r="D31" s="6"/>
      <c r="E31" s="6"/>
      <c r="F31" s="6"/>
      <c r="G31" s="6"/>
      <c r="H31" s="6"/>
    </row>
    <row r="32" spans="1:8">
      <c r="A32" s="6"/>
      <c r="B32" s="6"/>
      <c r="C32" s="6"/>
      <c r="D32" s="6"/>
      <c r="E32" s="6"/>
      <c r="F32" s="6"/>
      <c r="G32" s="6"/>
      <c r="H32" s="6"/>
    </row>
    <row r="33" spans="1:8">
      <c r="A33" s="6"/>
      <c r="B33" s="6"/>
      <c r="C33" s="6"/>
      <c r="D33" s="6"/>
      <c r="E33" s="6"/>
      <c r="F33" s="6"/>
      <c r="G33" s="6"/>
      <c r="H33" s="6"/>
    </row>
    <row r="34" spans="1:8">
      <c r="A34" s="6"/>
      <c r="B34" s="6"/>
      <c r="C34" s="6"/>
      <c r="D34" s="6"/>
      <c r="E34" s="6"/>
      <c r="F34" s="6"/>
      <c r="G34" s="6"/>
      <c r="H34" s="6"/>
    </row>
    <row r="35" spans="1:8">
      <c r="A35" s="6"/>
      <c r="B35" s="6"/>
      <c r="C35" s="6"/>
      <c r="D35" s="6"/>
      <c r="E35" s="6"/>
      <c r="F35" s="6"/>
      <c r="G35" s="6"/>
      <c r="H35" s="6"/>
    </row>
    <row r="36" spans="1:8">
      <c r="A36" s="6"/>
      <c r="B36" s="6"/>
      <c r="C36" s="6"/>
      <c r="D36" s="6"/>
      <c r="E36" s="6"/>
      <c r="F36" s="6"/>
      <c r="G36" s="6"/>
      <c r="H36" s="6"/>
    </row>
    <row r="37" spans="1:8">
      <c r="A37" s="6"/>
      <c r="B37" s="6"/>
      <c r="C37" s="6"/>
      <c r="D37" s="6"/>
      <c r="E37" s="6"/>
      <c r="F37" s="6"/>
      <c r="G37" s="6"/>
      <c r="H37" s="6"/>
    </row>
    <row r="38" spans="1:8">
      <c r="A38" s="6"/>
      <c r="B38" s="6"/>
      <c r="C38" s="6"/>
      <c r="D38" s="6"/>
      <c r="E38" s="6"/>
      <c r="F38" s="6"/>
      <c r="G38" s="6"/>
      <c r="H38" s="6"/>
    </row>
    <row r="39" spans="1:8">
      <c r="A39" s="6"/>
      <c r="B39" s="6"/>
      <c r="C39" s="6"/>
      <c r="D39" s="6"/>
      <c r="E39" s="6"/>
      <c r="F39" s="6"/>
      <c r="G39" s="6"/>
      <c r="H39" s="6"/>
    </row>
    <row r="40" spans="1:8">
      <c r="A40" s="6"/>
      <c r="B40" s="6"/>
      <c r="C40" s="6"/>
      <c r="D40" s="6"/>
      <c r="E40" s="6"/>
      <c r="F40" s="6"/>
      <c r="G40" s="6"/>
      <c r="H40" s="6"/>
    </row>
    <row r="41" spans="1:8">
      <c r="A41" s="6"/>
      <c r="B41" s="6"/>
      <c r="C41" s="6"/>
      <c r="D41" s="6"/>
      <c r="E41" s="6"/>
      <c r="F41" s="6"/>
      <c r="G41" s="6"/>
      <c r="H41" s="6"/>
    </row>
    <row r="42" spans="1:8">
      <c r="A42" s="6"/>
      <c r="B42" s="6"/>
      <c r="C42" s="6"/>
      <c r="D42" s="6"/>
      <c r="E42" s="6"/>
      <c r="F42" s="6"/>
      <c r="G42" s="6"/>
      <c r="H42" s="6"/>
    </row>
    <row r="43" spans="1:8">
      <c r="A43" s="6"/>
      <c r="B43" s="6"/>
      <c r="C43" s="6"/>
      <c r="D43" s="6"/>
      <c r="E43" s="6"/>
      <c r="F43" s="6"/>
      <c r="G43" s="6"/>
      <c r="H43" s="6"/>
    </row>
    <row r="44" spans="1:8">
      <c r="A44" s="6"/>
      <c r="B44" s="6"/>
      <c r="C44" s="6"/>
      <c r="D44" s="6"/>
      <c r="E44" s="6"/>
      <c r="F44" s="6"/>
      <c r="G44" s="6"/>
      <c r="H44" s="6"/>
    </row>
    <row r="45" spans="1:8">
      <c r="A45" s="6"/>
      <c r="B45" s="6"/>
      <c r="C45" s="6"/>
      <c r="D45" s="6"/>
      <c r="E45" s="6"/>
      <c r="F45" s="6"/>
      <c r="G45" s="6"/>
      <c r="H45" s="6"/>
    </row>
    <row r="46" spans="1:8">
      <c r="A46" s="6"/>
      <c r="B46" s="6"/>
      <c r="C46" s="6"/>
      <c r="D46" s="6"/>
      <c r="E46" s="6"/>
      <c r="F46" s="6"/>
      <c r="G46" s="6"/>
      <c r="H46" s="6"/>
    </row>
    <row r="47" spans="1:8">
      <c r="A47" s="6"/>
      <c r="B47" s="6"/>
      <c r="C47" s="6"/>
      <c r="D47" s="6"/>
      <c r="E47" s="6"/>
      <c r="F47" s="6"/>
      <c r="G47" s="6"/>
      <c r="H47" s="6"/>
    </row>
    <row r="48" spans="1:8">
      <c r="A48" s="6"/>
      <c r="B48" s="6"/>
      <c r="C48" s="6"/>
      <c r="D48" s="6"/>
      <c r="E48" s="6"/>
      <c r="F48" s="6"/>
      <c r="G48" s="6"/>
      <c r="H48" s="6"/>
    </row>
    <row r="49" spans="1:8">
      <c r="A49" s="6"/>
      <c r="B49" s="6"/>
      <c r="C49" s="6"/>
      <c r="D49" s="6"/>
      <c r="E49" s="6"/>
      <c r="F49" s="6"/>
      <c r="G49" s="6"/>
      <c r="H49" s="6"/>
    </row>
    <row r="50" spans="1:8">
      <c r="A50" s="6"/>
      <c r="B50" s="6"/>
      <c r="C50" s="6"/>
      <c r="D50" s="6"/>
      <c r="E50" s="6"/>
      <c r="F50" s="6"/>
      <c r="G50" s="6"/>
      <c r="H50" s="6"/>
    </row>
    <row r="51" spans="1:8">
      <c r="A51" s="6"/>
      <c r="B51" s="6"/>
      <c r="C51" s="6"/>
      <c r="D51" s="6"/>
      <c r="E51" s="6"/>
      <c r="F51" s="6"/>
      <c r="G51" s="6"/>
      <c r="H51" s="6"/>
    </row>
    <row r="52" spans="1:8">
      <c r="A52" s="6"/>
      <c r="B52" s="6"/>
      <c r="C52" s="6"/>
      <c r="D52" s="6"/>
      <c r="E52" s="6"/>
      <c r="F52" s="6"/>
      <c r="G52" s="6"/>
      <c r="H52" s="6"/>
    </row>
    <row r="53" spans="1:8">
      <c r="A53" s="6"/>
      <c r="B53" s="6"/>
      <c r="C53" s="6"/>
      <c r="D53" s="6"/>
      <c r="E53" s="6"/>
      <c r="F53" s="6"/>
      <c r="G53" s="6"/>
      <c r="H53" s="6"/>
    </row>
    <row r="54" spans="1:8">
      <c r="A54" s="6"/>
      <c r="B54" s="6"/>
      <c r="C54" s="6"/>
      <c r="D54" s="6"/>
      <c r="E54" s="6"/>
      <c r="F54" s="6"/>
      <c r="G54" s="6"/>
      <c r="H54" s="6"/>
    </row>
    <row r="55" spans="1:8">
      <c r="A55" s="6"/>
      <c r="B55" s="6"/>
      <c r="C55" s="6"/>
      <c r="D55" s="6"/>
      <c r="E55" s="6"/>
      <c r="F55" s="6"/>
      <c r="G55" s="6"/>
      <c r="H55" s="6"/>
    </row>
    <row r="56" spans="1:8">
      <c r="A56" s="6"/>
      <c r="B56" s="6"/>
      <c r="C56" s="6"/>
      <c r="D56" s="6"/>
      <c r="E56" s="6"/>
      <c r="F56" s="6"/>
      <c r="G56" s="6"/>
      <c r="H56" s="6"/>
    </row>
    <row r="57" spans="1:8">
      <c r="A57" s="6"/>
      <c r="B57" s="6"/>
      <c r="C57" s="6"/>
      <c r="D57" s="6"/>
      <c r="E57" s="6"/>
      <c r="F57" s="6"/>
      <c r="G57" s="6"/>
      <c r="H57" s="6"/>
    </row>
    <row r="58" spans="1:8">
      <c r="A58" s="6"/>
      <c r="B58" s="6"/>
      <c r="C58" s="6"/>
      <c r="D58" s="6"/>
      <c r="E58" s="6"/>
      <c r="F58" s="6"/>
      <c r="G58" s="6"/>
      <c r="H58" s="6"/>
    </row>
    <row r="59" spans="1:8">
      <c r="A59" s="6"/>
      <c r="B59" s="6"/>
      <c r="C59" s="6"/>
      <c r="D59" s="6"/>
      <c r="E59" s="6"/>
      <c r="F59" s="6"/>
      <c r="G59" s="6"/>
      <c r="H59" s="6"/>
    </row>
    <row r="60" spans="1:8">
      <c r="A60" s="6"/>
      <c r="B60" s="6"/>
      <c r="C60" s="6"/>
      <c r="D60" s="6"/>
      <c r="E60" s="6"/>
      <c r="F60" s="6"/>
      <c r="G60" s="6"/>
      <c r="H60" s="6"/>
    </row>
    <row r="61" spans="1:8">
      <c r="A61" s="6"/>
      <c r="B61" s="6"/>
      <c r="C61" s="6"/>
      <c r="D61" s="6"/>
      <c r="E61" s="6"/>
      <c r="F61" s="6"/>
      <c r="G61" s="6"/>
      <c r="H61" s="6"/>
    </row>
    <row r="62" spans="1:8">
      <c r="A62" s="6"/>
      <c r="B62" s="6"/>
      <c r="C62" s="6"/>
      <c r="D62" s="6"/>
      <c r="E62" s="6"/>
      <c r="F62" s="6"/>
      <c r="G62" s="6"/>
      <c r="H62" s="6"/>
    </row>
    <row r="63" spans="1:8">
      <c r="A63" s="6"/>
      <c r="B63" s="6"/>
      <c r="C63" s="6"/>
      <c r="D63" s="6"/>
      <c r="E63" s="6"/>
      <c r="F63" s="6"/>
      <c r="G63" s="6"/>
      <c r="H63" s="6"/>
    </row>
    <row r="64" spans="1:8">
      <c r="A64" s="6"/>
      <c r="B64" s="6"/>
      <c r="C64" s="6"/>
      <c r="D64" s="6"/>
      <c r="E64" s="6"/>
      <c r="F64" s="6"/>
      <c r="G64" s="6"/>
      <c r="H64" s="6"/>
    </row>
    <row r="65" spans="1:8">
      <c r="A65" s="6"/>
      <c r="B65" s="6"/>
      <c r="C65" s="6"/>
      <c r="D65" s="6"/>
      <c r="E65" s="6"/>
      <c r="F65" s="6"/>
      <c r="G65" s="6"/>
      <c r="H65" s="6"/>
    </row>
    <row r="66" spans="1:8">
      <c r="A66" s="6"/>
      <c r="B66" s="6"/>
      <c r="C66" s="6"/>
      <c r="D66" s="6"/>
      <c r="E66" s="6"/>
      <c r="F66" s="6"/>
      <c r="G66" s="6"/>
      <c r="H66" s="6"/>
    </row>
    <row r="67" spans="1:8">
      <c r="A67" s="6"/>
      <c r="B67" s="6"/>
      <c r="C67" s="6"/>
      <c r="D67" s="6"/>
      <c r="E67" s="6"/>
      <c r="F67" s="6"/>
      <c r="G67" s="6"/>
      <c r="H67" s="6"/>
    </row>
    <row r="68" spans="1:8">
      <c r="A68" s="6"/>
      <c r="B68" s="6"/>
      <c r="C68" s="6"/>
      <c r="D68" s="6"/>
      <c r="E68" s="6"/>
      <c r="F68" s="6"/>
      <c r="G68" s="6"/>
      <c r="H68" s="6"/>
    </row>
    <row r="69" spans="1:8">
      <c r="A69" s="6"/>
      <c r="B69" s="6"/>
      <c r="C69" s="6"/>
      <c r="D69" s="6"/>
      <c r="E69" s="6"/>
      <c r="F69" s="6"/>
      <c r="G69" s="6"/>
      <c r="H69" s="6"/>
    </row>
    <row r="70" spans="1:8">
      <c r="A70" s="6"/>
      <c r="B70" s="6"/>
      <c r="C70" s="6"/>
      <c r="D70" s="6"/>
      <c r="E70" s="6"/>
      <c r="F70" s="6"/>
      <c r="G70" s="6"/>
      <c r="H70" s="6"/>
    </row>
  </sheetData>
  <mergeCells count="2">
    <mergeCell ref="A4:H8"/>
    <mergeCell ref="A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0"/>
  <sheetViews>
    <sheetView topLeftCell="A17" workbookViewId="0">
      <selection activeCell="A60" sqref="A60"/>
    </sheetView>
  </sheetViews>
  <sheetFormatPr defaultRowHeight="14.25"/>
  <cols>
    <col min="1" max="1" width="61.625" customWidth="1"/>
    <col min="2" max="2" width="35" customWidth="1"/>
    <col min="3" max="3" width="6.75" customWidth="1"/>
    <col min="4" max="4" width="10.875" customWidth="1"/>
    <col min="5" max="5" width="173.125" customWidth="1"/>
    <col min="6" max="6" width="89" customWidth="1"/>
    <col min="7" max="7" width="114.625" customWidth="1"/>
  </cols>
  <sheetData>
    <row r="1" spans="1:8" ht="30" customHeight="1">
      <c r="A1" s="63" t="s">
        <v>21</v>
      </c>
      <c r="B1" s="62"/>
      <c r="C1" s="62"/>
      <c r="D1" s="62"/>
      <c r="E1" s="62"/>
      <c r="F1" s="62"/>
      <c r="G1" s="62"/>
      <c r="H1" s="20"/>
    </row>
    <row r="2" spans="1:8" ht="14.25" customHeight="1">
      <c r="A2" s="6"/>
      <c r="B2" s="6"/>
      <c r="C2" s="6"/>
      <c r="D2" s="6"/>
      <c r="E2" s="6"/>
      <c r="F2" s="6"/>
      <c r="G2" s="6"/>
      <c r="H2" s="6"/>
    </row>
    <row r="3" spans="1:8" ht="14.25" customHeight="1">
      <c r="A3" s="30" t="s">
        <v>22</v>
      </c>
      <c r="B3" s="30"/>
      <c r="C3" s="30"/>
      <c r="D3" s="30"/>
      <c r="E3" s="30"/>
      <c r="F3" s="30"/>
      <c r="G3" s="30"/>
      <c r="H3" s="6"/>
    </row>
    <row r="4" spans="1:8" ht="14.25" customHeight="1">
      <c r="A4" s="6" t="s">
        <v>23</v>
      </c>
      <c r="B4" s="24" t="s">
        <v>24</v>
      </c>
      <c r="C4" s="6"/>
      <c r="D4" s="6" t="s">
        <v>25</v>
      </c>
      <c r="E4" s="6" t="s">
        <v>26</v>
      </c>
      <c r="F4" s="6"/>
      <c r="G4" s="6"/>
      <c r="H4" s="6"/>
    </row>
    <row r="5" spans="1:8" ht="14.25" customHeight="1">
      <c r="A5" s="6" t="s">
        <v>27</v>
      </c>
      <c r="B5" s="24">
        <v>31774985</v>
      </c>
      <c r="C5" s="6"/>
      <c r="D5" s="6" t="s">
        <v>25</v>
      </c>
      <c r="E5" s="6"/>
      <c r="F5" s="6"/>
      <c r="G5" s="6"/>
      <c r="H5" s="6"/>
    </row>
    <row r="6" spans="1:8" ht="14.25" customHeight="1">
      <c r="A6" s="6" t="s">
        <v>28</v>
      </c>
      <c r="B6" s="24">
        <v>2024</v>
      </c>
      <c r="C6" s="6"/>
      <c r="D6" s="6" t="s">
        <v>29</v>
      </c>
      <c r="E6" s="6"/>
      <c r="F6" s="6"/>
      <c r="G6" s="6"/>
      <c r="H6" s="6"/>
    </row>
    <row r="7" spans="1:8" ht="14.25" customHeight="1">
      <c r="A7" s="6" t="s">
        <v>30</v>
      </c>
      <c r="B7" s="24">
        <v>2025</v>
      </c>
      <c r="C7" s="6"/>
      <c r="D7" s="6" t="s">
        <v>29</v>
      </c>
      <c r="E7" s="6"/>
      <c r="F7" s="6"/>
      <c r="G7" s="6"/>
      <c r="H7" s="6"/>
    </row>
    <row r="8" spans="1:8" ht="14.25" customHeight="1">
      <c r="A8" s="6" t="s">
        <v>31</v>
      </c>
      <c r="B8" s="48" t="s">
        <v>32</v>
      </c>
      <c r="C8" s="6"/>
      <c r="D8" s="6" t="s">
        <v>25</v>
      </c>
      <c r="E8" s="6"/>
      <c r="F8" s="6"/>
      <c r="G8" s="6"/>
      <c r="H8" s="6"/>
    </row>
    <row r="9" spans="1:8" ht="14.25" customHeight="1">
      <c r="A9" s="6" t="s">
        <v>33</v>
      </c>
      <c r="B9" s="34">
        <v>46171</v>
      </c>
      <c r="C9" s="6"/>
      <c r="D9" s="6" t="s">
        <v>34</v>
      </c>
      <c r="E9" s="6"/>
      <c r="F9" s="6"/>
      <c r="G9" s="6"/>
      <c r="H9" s="6"/>
    </row>
    <row r="10" spans="1:8" ht="45" customHeight="1">
      <c r="A10" s="6" t="s">
        <v>448</v>
      </c>
      <c r="B10" s="34"/>
      <c r="C10" s="6"/>
      <c r="D10" s="6" t="s">
        <v>35</v>
      </c>
      <c r="E10" s="6" t="s">
        <v>449</v>
      </c>
      <c r="F10" s="6"/>
      <c r="G10" s="6"/>
      <c r="H10" s="6"/>
    </row>
    <row r="11" spans="1:8" ht="14.25" customHeight="1">
      <c r="A11" s="6"/>
      <c r="B11" s="24"/>
      <c r="C11" s="6"/>
      <c r="D11" s="6"/>
      <c r="E11" s="6"/>
      <c r="F11" s="6"/>
      <c r="G11" s="6"/>
      <c r="H11" s="6"/>
    </row>
    <row r="12" spans="1:8" ht="14.25" customHeight="1">
      <c r="A12" s="30" t="s">
        <v>36</v>
      </c>
      <c r="B12" s="35"/>
      <c r="C12" s="30"/>
      <c r="D12" s="30"/>
      <c r="E12" s="30"/>
      <c r="F12" s="30"/>
      <c r="G12" s="30"/>
      <c r="H12" s="6"/>
    </row>
    <row r="13" spans="1:8" ht="45" customHeight="1">
      <c r="A13" s="6" t="s">
        <v>37</v>
      </c>
      <c r="B13" s="36">
        <v>100000</v>
      </c>
      <c r="C13" s="6" t="s">
        <v>38</v>
      </c>
      <c r="D13" s="6" t="s">
        <v>39</v>
      </c>
      <c r="E13" s="6" t="s">
        <v>40</v>
      </c>
      <c r="F13" s="6"/>
      <c r="G13" s="6"/>
      <c r="H13" s="6"/>
    </row>
    <row r="14" spans="1:8" ht="45" customHeight="1">
      <c r="A14" s="6" t="s">
        <v>41</v>
      </c>
      <c r="B14" s="36">
        <v>3505192</v>
      </c>
      <c r="C14" s="6" t="s">
        <v>38</v>
      </c>
      <c r="D14" s="6" t="s">
        <v>39</v>
      </c>
      <c r="E14" s="6" t="s">
        <v>42</v>
      </c>
      <c r="F14" s="6"/>
      <c r="G14" s="6"/>
      <c r="H14" s="6"/>
    </row>
    <row r="15" spans="1:8" ht="14.25" customHeight="1">
      <c r="A15" s="6" t="s">
        <v>43</v>
      </c>
      <c r="B15" s="37">
        <v>1</v>
      </c>
      <c r="C15" s="6" t="s">
        <v>44</v>
      </c>
      <c r="D15" s="6" t="s">
        <v>39</v>
      </c>
      <c r="E15" s="6" t="s">
        <v>45</v>
      </c>
      <c r="F15" s="6"/>
      <c r="G15" s="6"/>
      <c r="H15" s="6"/>
    </row>
    <row r="16" spans="1:8" ht="14.25" customHeight="1">
      <c r="A16" s="6" t="s">
        <v>46</v>
      </c>
      <c r="B16" s="24">
        <v>25</v>
      </c>
      <c r="C16" s="6" t="s">
        <v>47</v>
      </c>
      <c r="D16" s="6" t="s">
        <v>39</v>
      </c>
      <c r="E16" s="6" t="s">
        <v>48</v>
      </c>
      <c r="F16" s="6"/>
      <c r="G16" s="6"/>
      <c r="H16" s="6"/>
    </row>
    <row r="17" spans="1:8" ht="14.25" customHeight="1">
      <c r="A17" s="6" t="s">
        <v>49</v>
      </c>
      <c r="B17" s="48" t="s">
        <v>50</v>
      </c>
      <c r="C17" s="6"/>
      <c r="D17" s="6" t="s">
        <v>51</v>
      </c>
      <c r="E17" s="6" t="s">
        <v>52</v>
      </c>
      <c r="F17" s="6"/>
      <c r="G17" s="6"/>
      <c r="H17" s="6"/>
    </row>
    <row r="18" spans="1:8" ht="14.25" customHeight="1">
      <c r="A18" s="6" t="s">
        <v>53</v>
      </c>
      <c r="B18" s="48" t="s">
        <v>54</v>
      </c>
      <c r="C18" s="6"/>
      <c r="D18" s="6" t="s">
        <v>51</v>
      </c>
      <c r="E18" s="6" t="s">
        <v>55</v>
      </c>
      <c r="F18" s="6"/>
      <c r="G18" s="6"/>
      <c r="H18" s="6"/>
    </row>
    <row r="19" spans="1:8" ht="45" customHeight="1">
      <c r="A19" s="6" t="s">
        <v>56</v>
      </c>
      <c r="B19" s="48" t="s">
        <v>57</v>
      </c>
      <c r="C19" s="6"/>
      <c r="D19" s="6" t="s">
        <v>51</v>
      </c>
      <c r="E19" s="6" t="s">
        <v>58</v>
      </c>
      <c r="F19" s="6"/>
      <c r="G19" s="6"/>
      <c r="H19" s="6"/>
    </row>
    <row r="20" spans="1:8" ht="14.25" customHeight="1">
      <c r="A20" s="6" t="s">
        <v>59</v>
      </c>
      <c r="B20" s="48" t="s">
        <v>60</v>
      </c>
      <c r="C20" s="6"/>
      <c r="D20" s="6" t="s">
        <v>51</v>
      </c>
      <c r="E20" s="6" t="s">
        <v>61</v>
      </c>
      <c r="F20" s="6"/>
      <c r="G20" s="6"/>
      <c r="H20" s="6"/>
    </row>
    <row r="21" spans="1:8" ht="14.25" customHeight="1">
      <c r="A21" s="6" t="s">
        <v>62</v>
      </c>
      <c r="B21" s="48" t="s">
        <v>60</v>
      </c>
      <c r="C21" s="6"/>
      <c r="D21" s="6" t="s">
        <v>51</v>
      </c>
      <c r="E21" s="6" t="s">
        <v>63</v>
      </c>
      <c r="F21" s="6"/>
      <c r="G21" s="6"/>
      <c r="H21" s="6"/>
    </row>
    <row r="22" spans="1:8" ht="14.25" customHeight="1">
      <c r="A22" s="6"/>
      <c r="B22" s="24"/>
      <c r="C22" s="6"/>
      <c r="D22" s="6"/>
      <c r="E22" s="6"/>
      <c r="F22" s="6"/>
      <c r="G22" s="6"/>
      <c r="H22" s="6"/>
    </row>
    <row r="23" spans="1:8" ht="14.25" customHeight="1">
      <c r="A23" s="30" t="s">
        <v>64</v>
      </c>
      <c r="B23" s="35"/>
      <c r="C23" s="30"/>
      <c r="D23" s="30"/>
      <c r="E23" s="30"/>
      <c r="F23" s="30"/>
      <c r="G23" s="30"/>
      <c r="H23" s="6"/>
    </row>
    <row r="24" spans="1:8" ht="26.45" customHeight="1">
      <c r="A24" s="6" t="s">
        <v>65</v>
      </c>
      <c r="B24" s="36">
        <v>-56981</v>
      </c>
      <c r="C24" s="6" t="s">
        <v>38</v>
      </c>
      <c r="D24" s="6" t="s">
        <v>39</v>
      </c>
      <c r="E24" s="6" t="s">
        <v>66</v>
      </c>
      <c r="F24" s="6"/>
      <c r="G24" s="6"/>
      <c r="H24" s="6"/>
    </row>
    <row r="25" spans="1:8" ht="14.25" customHeight="1">
      <c r="A25" s="6" t="s">
        <v>67</v>
      </c>
      <c r="B25" s="36">
        <v>61574</v>
      </c>
      <c r="C25" s="6" t="s">
        <v>38</v>
      </c>
      <c r="D25" s="6" t="s">
        <v>39</v>
      </c>
      <c r="E25" s="6" t="s">
        <v>68</v>
      </c>
      <c r="F25" s="6"/>
      <c r="G25" s="6"/>
      <c r="H25" s="6"/>
    </row>
    <row r="26" spans="1:8" ht="14.25" customHeight="1">
      <c r="A26" s="6" t="s">
        <v>69</v>
      </c>
      <c r="B26" s="36">
        <v>292099.33333333331</v>
      </c>
      <c r="C26" s="6" t="s">
        <v>38</v>
      </c>
      <c r="D26" s="6" t="s">
        <v>39</v>
      </c>
      <c r="E26" s="6" t="s">
        <v>70</v>
      </c>
      <c r="F26" s="6"/>
      <c r="G26" s="6"/>
      <c r="H26" s="6"/>
    </row>
    <row r="27" spans="1:8" ht="26.45" customHeight="1">
      <c r="A27" s="6" t="s">
        <v>71</v>
      </c>
      <c r="B27" s="36">
        <v>17790</v>
      </c>
      <c r="C27" s="6" t="s">
        <v>38</v>
      </c>
      <c r="D27" s="6" t="s">
        <v>39</v>
      </c>
      <c r="E27" s="6" t="s">
        <v>72</v>
      </c>
      <c r="F27" s="6"/>
      <c r="G27" s="6"/>
      <c r="H27" s="6"/>
    </row>
    <row r="28" spans="1:8" ht="14.25" customHeight="1">
      <c r="A28" s="6" t="s">
        <v>73</v>
      </c>
      <c r="B28" s="36">
        <v>101250</v>
      </c>
      <c r="C28" s="6" t="s">
        <v>38</v>
      </c>
      <c r="D28" s="6" t="s">
        <v>39</v>
      </c>
      <c r="E28" s="6" t="s">
        <v>74</v>
      </c>
      <c r="F28" s="6"/>
      <c r="G28" s="6"/>
      <c r="H28" s="6"/>
    </row>
    <row r="29" spans="1:8" ht="14.25" customHeight="1">
      <c r="A29" s="6" t="s">
        <v>75</v>
      </c>
      <c r="B29" s="36">
        <v>502000</v>
      </c>
      <c r="C29" s="6" t="s">
        <v>38</v>
      </c>
      <c r="D29" s="6" t="s">
        <v>39</v>
      </c>
      <c r="E29" s="6" t="s">
        <v>76</v>
      </c>
      <c r="F29" s="6"/>
      <c r="G29" s="6"/>
      <c r="H29" s="6"/>
    </row>
    <row r="30" spans="1:8" ht="14.25" customHeight="1">
      <c r="A30" s="6" t="s">
        <v>77</v>
      </c>
      <c r="B30" s="36">
        <v>3049521</v>
      </c>
      <c r="C30" s="6" t="s">
        <v>38</v>
      </c>
      <c r="D30" s="6" t="s">
        <v>39</v>
      </c>
      <c r="E30" s="6" t="s">
        <v>78</v>
      </c>
      <c r="F30" s="6"/>
      <c r="G30" s="6"/>
      <c r="H30" s="6"/>
    </row>
    <row r="31" spans="1:8" ht="14.25" customHeight="1">
      <c r="A31" s="6" t="s">
        <v>79</v>
      </c>
      <c r="B31" s="24">
        <v>30000</v>
      </c>
      <c r="C31" s="6" t="s">
        <v>80</v>
      </c>
      <c r="D31" s="6" t="s">
        <v>39</v>
      </c>
      <c r="E31" s="6" t="s">
        <v>81</v>
      </c>
      <c r="F31" s="6"/>
      <c r="G31" s="6"/>
      <c r="H31" s="6"/>
    </row>
    <row r="32" spans="1:8" ht="26.45" customHeight="1">
      <c r="A32" s="6" t="s">
        <v>82</v>
      </c>
      <c r="B32" s="36">
        <v>4000</v>
      </c>
      <c r="C32" s="6" t="s">
        <v>38</v>
      </c>
      <c r="D32" s="6" t="s">
        <v>39</v>
      </c>
      <c r="E32" s="6" t="s">
        <v>83</v>
      </c>
      <c r="F32" s="6"/>
      <c r="G32" s="6"/>
      <c r="H32" s="6"/>
    </row>
    <row r="33" spans="1:8" ht="14.25" customHeight="1">
      <c r="A33" s="6"/>
      <c r="B33" s="24"/>
      <c r="C33" s="6"/>
      <c r="D33" s="6"/>
      <c r="E33" s="6"/>
      <c r="F33" s="6"/>
      <c r="G33" s="6"/>
      <c r="H33" s="6"/>
    </row>
    <row r="34" spans="1:8" ht="14.25" customHeight="1">
      <c r="A34" s="30" t="s">
        <v>84</v>
      </c>
      <c r="B34" s="35"/>
      <c r="C34" s="30"/>
      <c r="D34" s="30"/>
      <c r="E34" s="30"/>
      <c r="F34" s="30"/>
      <c r="G34" s="30"/>
      <c r="H34" s="6"/>
    </row>
    <row r="35" spans="1:8" ht="26.45" customHeight="1">
      <c r="A35" s="6" t="s">
        <v>85</v>
      </c>
      <c r="B35" s="24">
        <v>2025</v>
      </c>
      <c r="C35" s="6"/>
      <c r="D35" s="6" t="s">
        <v>51</v>
      </c>
      <c r="E35" s="6" t="s">
        <v>86</v>
      </c>
      <c r="F35" s="6"/>
      <c r="G35" s="6"/>
      <c r="H35" s="6"/>
    </row>
    <row r="36" spans="1:8" ht="26.45" customHeight="1">
      <c r="A36" s="6" t="s">
        <v>87</v>
      </c>
      <c r="B36" s="47">
        <v>0</v>
      </c>
      <c r="C36" s="6" t="s">
        <v>44</v>
      </c>
      <c r="D36" s="6" t="s">
        <v>51</v>
      </c>
      <c r="E36" s="6" t="s">
        <v>450</v>
      </c>
      <c r="F36" s="6"/>
      <c r="G36" s="6"/>
      <c r="H36" s="6"/>
    </row>
    <row r="37" spans="1:8" ht="14.25" customHeight="1">
      <c r="A37" s="6" t="s">
        <v>88</v>
      </c>
      <c r="B37" s="47">
        <v>4.0000000000000001E-3</v>
      </c>
      <c r="C37" s="6" t="s">
        <v>44</v>
      </c>
      <c r="D37" s="6" t="s">
        <v>39</v>
      </c>
      <c r="E37" s="6" t="s">
        <v>89</v>
      </c>
      <c r="F37" s="6"/>
      <c r="G37" s="6"/>
      <c r="H37" s="6"/>
    </row>
    <row r="38" spans="1:8" ht="14.25" customHeight="1">
      <c r="A38" s="6" t="s">
        <v>90</v>
      </c>
      <c r="B38" s="24"/>
      <c r="C38" s="6"/>
      <c r="D38" s="6" t="s">
        <v>25</v>
      </c>
      <c r="E38" s="6" t="s">
        <v>451</v>
      </c>
      <c r="F38" s="6"/>
      <c r="G38" s="6"/>
      <c r="H38" s="6"/>
    </row>
    <row r="39" spans="1:8" ht="14.25" customHeight="1">
      <c r="A39" s="30"/>
      <c r="B39" s="30"/>
      <c r="C39" s="30"/>
      <c r="D39" s="30"/>
      <c r="E39" s="30"/>
      <c r="F39" s="30"/>
      <c r="G39" s="30"/>
      <c r="H39" s="6"/>
    </row>
    <row r="40" spans="1:8" ht="14.25" customHeight="1">
      <c r="A40" s="6" t="s">
        <v>91</v>
      </c>
      <c r="B40" s="38"/>
      <c r="C40" s="6"/>
      <c r="D40" s="6"/>
      <c r="E40" s="6"/>
      <c r="F40" s="6"/>
      <c r="G40" s="6"/>
      <c r="H40" s="6"/>
    </row>
    <row r="41" spans="1:8" ht="14.25" customHeight="1">
      <c r="A41" s="6" t="s">
        <v>92</v>
      </c>
      <c r="B41" s="38">
        <f>IFERROR(B24/(ABS(B25)+ABS(B26)),"")</f>
        <v>-0.16111194887938024</v>
      </c>
      <c r="C41" s="6" t="s">
        <v>93</v>
      </c>
      <c r="D41" s="6" t="s">
        <v>94</v>
      </c>
      <c r="E41" s="6"/>
      <c r="F41" s="6"/>
      <c r="G41" s="6"/>
      <c r="H41" s="6"/>
    </row>
    <row r="42" spans="1:8" ht="14.25" customHeight="1">
      <c r="A42" s="6" t="s">
        <v>95</v>
      </c>
      <c r="B42" s="38">
        <f>IF(B24&lt;=0,999,IFERROR((B14+B13-B27)/B24,""))</f>
        <v>999</v>
      </c>
      <c r="C42" s="6" t="s">
        <v>93</v>
      </c>
      <c r="D42" s="6" t="s">
        <v>94</v>
      </c>
      <c r="E42" s="6"/>
      <c r="F42" s="6"/>
      <c r="G42" s="6"/>
      <c r="H42" s="6"/>
    </row>
    <row r="43" spans="1:8" ht="14.25" customHeight="1">
      <c r="A43" s="6" t="s">
        <v>96</v>
      </c>
      <c r="B43" s="39">
        <f>IFERROR((B14+B13)/B31,"")</f>
        <v>120.17306666666667</v>
      </c>
      <c r="C43" s="6" t="s">
        <v>38</v>
      </c>
      <c r="D43" s="6" t="s">
        <v>94</v>
      </c>
      <c r="E43" s="6" t="s">
        <v>97</v>
      </c>
      <c r="F43" s="6"/>
      <c r="G43" s="6"/>
      <c r="H43" s="6"/>
    </row>
    <row r="44" spans="1:8" ht="14.25" customHeight="1">
      <c r="A44" s="6" t="s">
        <v>98</v>
      </c>
      <c r="B44" s="40">
        <f>IFERROR((B27+0.5*B28)/(ABS(B25)+ABS(B26))*12,"")</f>
        <v>2.3212946033062525</v>
      </c>
      <c r="C44" s="6" t="s">
        <v>99</v>
      </c>
      <c r="D44" s="6" t="s">
        <v>94</v>
      </c>
      <c r="E44" s="6" t="s">
        <v>100</v>
      </c>
      <c r="F44" s="6"/>
      <c r="G44" s="6"/>
      <c r="H44" s="6"/>
    </row>
    <row r="45" spans="1:8" ht="14.25" customHeight="1">
      <c r="A45" s="6" t="s">
        <v>101</v>
      </c>
      <c r="B45" s="7">
        <f>IFERROR((B32+ABS(B25)+ABS(B26))/B30,"")</f>
        <v>0.11728836539683882</v>
      </c>
      <c r="C45" s="6" t="s">
        <v>44</v>
      </c>
      <c r="D45" s="6" t="s">
        <v>94</v>
      </c>
      <c r="E45" s="6" t="s">
        <v>102</v>
      </c>
      <c r="F45" s="6"/>
      <c r="G45" s="6"/>
      <c r="H45" s="6"/>
    </row>
    <row r="46" spans="1:8" ht="14.25" customHeight="1">
      <c r="A46" s="6" t="s">
        <v>103</v>
      </c>
      <c r="B46" s="38">
        <f>Scoring!B17</f>
        <v>2.9000000000000004</v>
      </c>
      <c r="C46" s="6" t="s">
        <v>104</v>
      </c>
      <c r="D46" s="6" t="s">
        <v>94</v>
      </c>
      <c r="E46" s="6" t="s">
        <v>452</v>
      </c>
      <c r="F46" s="6"/>
      <c r="G46" s="6"/>
      <c r="H46" s="6"/>
    </row>
    <row r="47" spans="1:8" ht="14.25" customHeight="1">
      <c r="A47" s="6" t="s">
        <v>105</v>
      </c>
      <c r="B47" s="49" t="str">
        <f>IF(B46&gt;=4.5,"Meget stærk betalingsevne",IF(B46&gt;=3.75,"Stærk betalingsevne",IF(B46&gt;=3,"Tilfredsstillende betalingsevne",IF(B46&gt;=2.25,"Sårbar betalingsevne","Svag betalingsevne"))))</f>
        <v>Sårbar betalingsevne</v>
      </c>
      <c r="C47" s="6"/>
      <c r="D47" s="6" t="s">
        <v>94</v>
      </c>
      <c r="E47" s="6"/>
      <c r="F47" s="6"/>
      <c r="G47" s="6"/>
      <c r="H47" s="6"/>
    </row>
    <row r="48" spans="1:8" ht="14.25" customHeight="1">
      <c r="A48" s="6" t="s">
        <v>106</v>
      </c>
      <c r="B48" s="40">
        <f>IFERROR(VLOOKUP(B35,CDS_kvartalsdata!A:E,4,FALSE),"")</f>
        <v>46.1</v>
      </c>
      <c r="C48" s="6" t="s">
        <v>107</v>
      </c>
      <c r="D48" s="6" t="s">
        <v>94</v>
      </c>
      <c r="E48" s="6"/>
      <c r="F48" s="6"/>
      <c r="G48" s="6"/>
      <c r="H48" s="6"/>
    </row>
    <row r="49" spans="1:8" ht="14.25" customHeight="1">
      <c r="A49" s="6" t="s">
        <v>108</v>
      </c>
      <c r="B49" s="7">
        <f>Resultat!B9</f>
        <v>7.0000000000000001E-3</v>
      </c>
      <c r="C49" s="6" t="s">
        <v>44</v>
      </c>
      <c r="D49" s="6" t="s">
        <v>94</v>
      </c>
      <c r="E49" s="6" t="s">
        <v>109</v>
      </c>
      <c r="F49" s="6"/>
      <c r="G49" s="6"/>
      <c r="H49" s="6"/>
    </row>
    <row r="50" spans="1:8" ht="14.25" customHeight="1">
      <c r="A50" s="6" t="s">
        <v>110</v>
      </c>
      <c r="B50" s="7">
        <f>Resultat!B10</f>
        <v>1.2E-2</v>
      </c>
      <c r="C50" s="6" t="s">
        <v>44</v>
      </c>
      <c r="D50" s="6" t="s">
        <v>94</v>
      </c>
      <c r="E50" s="6" t="s">
        <v>111</v>
      </c>
      <c r="F50" s="6"/>
      <c r="G50" s="6"/>
      <c r="H50" s="6"/>
    </row>
    <row r="51" spans="1:8" ht="14.25" customHeight="1">
      <c r="A51" s="6" t="s">
        <v>112</v>
      </c>
      <c r="B51" s="6" t="str">
        <f>IF(OR(B20&lt;&gt;"Ja",B37&gt;B50,B37&lt;B49,B57&lt;&gt;"Egnet til model",B59&lt;&gt;"Ja"),"Kræver særskilt kvalitativ/juridisk vurdering","OK – fortsat konkret vurdering")</f>
        <v>Kræver særskilt kvalitativ/juridisk vurdering</v>
      </c>
      <c r="C51" s="6"/>
      <c r="D51" s="6" t="s">
        <v>94</v>
      </c>
      <c r="E51" s="6" t="s">
        <v>453</v>
      </c>
      <c r="F51" s="6"/>
      <c r="G51" s="6"/>
      <c r="H51" s="6"/>
    </row>
    <row r="52" spans="1:8" ht="14.25" customHeight="1">
      <c r="A52" s="6"/>
      <c r="B52" s="6"/>
      <c r="C52" s="6"/>
      <c r="D52" s="6"/>
      <c r="E52" s="6"/>
      <c r="F52" s="6"/>
      <c r="G52" s="6"/>
      <c r="H52" s="6"/>
    </row>
    <row r="53" spans="1:8" ht="14.25" customHeight="1">
      <c r="A53" s="27" t="s">
        <v>113</v>
      </c>
      <c r="B53" s="27"/>
      <c r="C53" s="27"/>
      <c r="D53" s="27"/>
      <c r="E53" s="27" t="s">
        <v>114</v>
      </c>
      <c r="F53" s="27"/>
      <c r="G53" s="27"/>
      <c r="H53" s="6"/>
    </row>
    <row r="54" spans="1:8" ht="14.25" customHeight="1">
      <c r="A54" s="6" t="s">
        <v>113</v>
      </c>
      <c r="B54" s="48" t="s">
        <v>115</v>
      </c>
      <c r="C54" s="6"/>
      <c r="D54" s="6" t="s">
        <v>51</v>
      </c>
      <c r="E54" s="6" t="s">
        <v>114</v>
      </c>
      <c r="F54" s="6"/>
      <c r="G54" s="6"/>
      <c r="H54" s="6"/>
    </row>
    <row r="55" spans="1:8" ht="14.25" customHeight="1">
      <c r="A55" s="6" t="s">
        <v>116</v>
      </c>
      <c r="B55" s="48" t="s">
        <v>117</v>
      </c>
      <c r="C55" s="6"/>
      <c r="D55" s="6" t="s">
        <v>51</v>
      </c>
      <c r="E55" s="6" t="s">
        <v>118</v>
      </c>
      <c r="F55" s="6"/>
      <c r="G55" s="6"/>
      <c r="H55" s="6"/>
    </row>
    <row r="56" spans="1:8" ht="14.25" customHeight="1">
      <c r="A56" s="6" t="s">
        <v>119</v>
      </c>
      <c r="B56" s="48" t="s">
        <v>57</v>
      </c>
      <c r="C56" s="6"/>
      <c r="D56" s="6" t="s">
        <v>51</v>
      </c>
      <c r="E56" s="6" t="s">
        <v>120</v>
      </c>
      <c r="F56" s="6"/>
      <c r="G56" s="6"/>
      <c r="H56" s="6"/>
    </row>
    <row r="57" spans="1:8" ht="14.25" customHeight="1">
      <c r="A57" s="6" t="s">
        <v>121</v>
      </c>
      <c r="B57" s="48" t="str">
        <f>IF(AND(B54="Reguleret kerneaktivitet",B20="Ja",B21="Ja"),"Egnet til model",IF(OR(B54="Kommerciel eller konkurrenceudsat aktivitet",B54="Tilknyttet aktivitet"),"Kun supplement – kræver særskilt juridisk/kreditmæssig vurdering","Kræver udvidet kvalitativ vurdering"))</f>
        <v>Egnet til model</v>
      </c>
      <c r="C57" s="6"/>
      <c r="D57" s="6" t="s">
        <v>94</v>
      </c>
      <c r="E57" s="6" t="s">
        <v>122</v>
      </c>
      <c r="F57" s="6"/>
      <c r="G57" s="6"/>
      <c r="H57" s="6"/>
    </row>
    <row r="58" spans="1:8" ht="14.25" customHeight="1">
      <c r="A58" s="6" t="s">
        <v>123</v>
      </c>
      <c r="B58" s="48" t="s">
        <v>57</v>
      </c>
      <c r="C58" s="6"/>
      <c r="D58" s="6" t="s">
        <v>51</v>
      </c>
      <c r="E58" s="6" t="s">
        <v>124</v>
      </c>
      <c r="F58" s="6"/>
      <c r="G58" s="6"/>
      <c r="H58" s="6"/>
    </row>
    <row r="59" spans="1:8" ht="14.25" customHeight="1">
      <c r="A59" s="6" t="s">
        <v>125</v>
      </c>
      <c r="B59" s="48" t="s">
        <v>57</v>
      </c>
      <c r="C59" s="6"/>
      <c r="D59" s="6" t="s">
        <v>51</v>
      </c>
      <c r="E59" s="6" t="s">
        <v>126</v>
      </c>
      <c r="F59" s="6"/>
      <c r="G59" s="6"/>
      <c r="H59" s="6"/>
    </row>
    <row r="60" spans="1:8" ht="39.6" customHeight="1">
      <c r="A60" s="6" t="s">
        <v>127</v>
      </c>
      <c r="B60" s="6" t="s">
        <v>128</v>
      </c>
      <c r="C60" s="6"/>
      <c r="D60" s="6" t="s">
        <v>25</v>
      </c>
      <c r="E60" s="6" t="s">
        <v>129</v>
      </c>
      <c r="F60" s="6"/>
      <c r="G60" s="6"/>
      <c r="H60" s="6"/>
    </row>
    <row r="61" spans="1:8">
      <c r="A61" s="6"/>
      <c r="B61" s="6"/>
      <c r="C61" s="6"/>
      <c r="D61" s="6"/>
      <c r="E61" s="6"/>
      <c r="F61" s="6"/>
      <c r="G61" s="6"/>
      <c r="H61" s="6"/>
    </row>
    <row r="62" spans="1:8">
      <c r="A62" s="6"/>
      <c r="B62" s="6"/>
      <c r="C62" s="6"/>
      <c r="D62" s="6"/>
      <c r="E62" s="6"/>
      <c r="F62" s="6"/>
      <c r="G62" s="6"/>
      <c r="H62" s="6"/>
    </row>
    <row r="63" spans="1:8">
      <c r="A63" s="6"/>
      <c r="B63" s="6"/>
      <c r="C63" s="6"/>
      <c r="D63" s="6"/>
      <c r="E63" s="6"/>
      <c r="F63" s="6"/>
      <c r="G63" s="6"/>
      <c r="H63" s="6"/>
    </row>
    <row r="64" spans="1:8">
      <c r="A64" s="6"/>
      <c r="B64" s="6"/>
      <c r="C64" s="6"/>
      <c r="D64" s="6"/>
      <c r="E64" s="6"/>
      <c r="F64" s="6"/>
      <c r="G64" s="6"/>
      <c r="H64" s="6"/>
    </row>
    <row r="65" spans="1:8">
      <c r="A65" s="6"/>
      <c r="B65" s="6"/>
      <c r="C65" s="6"/>
      <c r="D65" s="6"/>
      <c r="E65" s="6"/>
      <c r="F65" s="6"/>
      <c r="G65" s="6"/>
      <c r="H65" s="6"/>
    </row>
    <row r="66" spans="1:8">
      <c r="A66" s="6"/>
      <c r="B66" s="6"/>
      <c r="C66" s="6"/>
      <c r="D66" s="6"/>
      <c r="E66" s="6"/>
      <c r="F66" s="6"/>
      <c r="G66" s="6"/>
      <c r="H66" s="6"/>
    </row>
    <row r="67" spans="1:8">
      <c r="A67" s="6"/>
      <c r="B67" s="6"/>
      <c r="C67" s="6"/>
      <c r="D67" s="6"/>
      <c r="E67" s="6"/>
      <c r="F67" s="6"/>
      <c r="G67" s="6"/>
      <c r="H67" s="6"/>
    </row>
    <row r="68" spans="1:8">
      <c r="A68" s="6"/>
      <c r="B68" s="6"/>
      <c r="C68" s="6"/>
      <c r="D68" s="6"/>
      <c r="E68" s="6"/>
      <c r="F68" s="6"/>
      <c r="G68" s="6"/>
      <c r="H68" s="6"/>
    </row>
    <row r="69" spans="1:8">
      <c r="A69" s="6"/>
      <c r="B69" s="6"/>
      <c r="C69" s="6"/>
      <c r="D69" s="6"/>
      <c r="E69" s="6"/>
      <c r="F69" s="6"/>
      <c r="G69" s="6"/>
      <c r="H69" s="6"/>
    </row>
    <row r="70" spans="1:8">
      <c r="A70" s="6"/>
      <c r="B70" s="6"/>
      <c r="C70" s="6"/>
      <c r="D70" s="6"/>
      <c r="E70" s="6"/>
      <c r="F70" s="6"/>
      <c r="G70" s="6"/>
      <c r="H70" s="6"/>
    </row>
  </sheetData>
  <mergeCells count="1">
    <mergeCell ref="A1:G1"/>
  </mergeCells>
  <conditionalFormatting sqref="B50:B51">
    <cfRule type="expression" dxfId="3" priority="1">
      <formula>LEFT(B50,6)="Kræver"</formula>
    </cfRule>
    <cfRule type="expression" dxfId="2" priority="2">
      <formula>LEFT(B50,2)="OK"</formula>
    </cfRule>
  </conditionalFormatting>
  <dataValidations count="8">
    <dataValidation type="list" sqref="B17" xr:uid="{00000000-0002-0000-0100-000000000000}">
      <formula1>"Annuitet,Seriel,Afdragsfri,Andet"</formula1>
    </dataValidation>
    <dataValidation type="list" sqref="B18" xr:uid="{00000000-0002-0000-0100-000001000000}">
      <formula1>"Fast,Variabel,Blandet"</formula1>
    </dataValidation>
    <dataValidation type="list" sqref="B19:B21" xr:uid="{00000000-0002-0000-0100-000002000000}">
      <formula1>"Ja,Nej"</formula1>
    </dataValidation>
    <dataValidation type="list" errorStyle="warning" showInputMessage="1" showErrorMessage="1" errorTitle="Ugyldigt valg" error="Vælg en periode fra listen." promptTitle="Vælg markedsdataperiode" prompt="CDS anvendes kun som sanity check." sqref="B35" xr:uid="{00000000-0002-0000-0100-000003000000}">
      <formula1>"2025,2025+Q1 2026"</formula1>
    </dataValidation>
    <dataValidation type="list" errorStyle="warning" showInputMessage="1" showErrorMessage="1" errorTitle="Ugyldigt valg" error="Vælg en justering fra listen." promptTitle="Kvalitativ risikojustering" prompt="Vælg justering. Skriv begrundelse i B38 ved afvigelse fra 0,00%." sqref="B36" xr:uid="{00000000-0002-0000-0100-000004000000}">
      <formula1>"-0,10%,0,00%,0,10%,0,25%,0,50%"</formula1>
    </dataValidation>
    <dataValidation type="list" errorStyle="warning" showInputMessage="1" showErrorMessage="1" errorTitle="Ugyldigt valg" error="Vælg aktivitetstype fra listen." promptTitle="Aktivitetstype" prompt="Modellen er målrettet vand/spildevand kerneaktivitet." sqref="B54" xr:uid="{00000000-0002-0000-0100-000005000000}">
      <formula1>"Reguleret kerneaktivitet,Reguleret kompleks aktivitet,Kommerciel eller konkurrenceudsat aktivitet,Tilknyttet virksomhed"</formula1>
    </dataValidation>
    <dataValidation type="list" sqref="B55" xr:uid="{00000000-0002-0000-0100-000006000000}">
      <formula1>"Årsrapport for juridisk garantimodtager,Budget/prognose fra garantimodtager,Koncernregnskab - kun ved særskilt begrundelse"</formula1>
    </dataValidation>
    <dataValidation type="list" errorStyle="warning" showErrorMessage="1" errorTitle="Ugyldigt valg" error="Vælg Ja eller Nej." sqref="B56 B58:B59" xr:uid="{00000000-0002-0000-0100-000007000000}">
      <formula1>"Ja,Nej"</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4"/>
  <sheetViews>
    <sheetView workbookViewId="0">
      <selection sqref="A1:H1"/>
    </sheetView>
  </sheetViews>
  <sheetFormatPr defaultRowHeight="14.25"/>
  <cols>
    <col min="1" max="1" width="31" customWidth="1"/>
    <col min="2" max="2" width="61.875" customWidth="1"/>
    <col min="3" max="3" width="33.75" customWidth="1"/>
    <col min="4" max="4" width="44.375" customWidth="1"/>
    <col min="5" max="5" width="41.75" customWidth="1"/>
    <col min="8" max="8" width="46" customWidth="1"/>
  </cols>
  <sheetData>
    <row r="1" spans="1:8" ht="27.95" customHeight="1">
      <c r="A1" s="66" t="s">
        <v>130</v>
      </c>
      <c r="B1" s="62"/>
      <c r="C1" s="62"/>
      <c r="D1" s="62"/>
      <c r="E1" s="62"/>
      <c r="F1" s="62"/>
      <c r="G1" s="62"/>
      <c r="H1" s="64"/>
    </row>
    <row r="2" spans="1:8">
      <c r="A2" s="6"/>
      <c r="B2" s="6"/>
      <c r="C2" s="6"/>
      <c r="D2" s="6"/>
      <c r="E2" s="6"/>
    </row>
    <row r="3" spans="1:8" ht="15" customHeight="1">
      <c r="A3" s="41" t="s">
        <v>131</v>
      </c>
      <c r="B3" s="41" t="s">
        <v>132</v>
      </c>
      <c r="C3" s="41" t="s">
        <v>133</v>
      </c>
      <c r="D3" s="41" t="s">
        <v>134</v>
      </c>
      <c r="E3" s="41" t="s">
        <v>135</v>
      </c>
      <c r="F3" s="2"/>
      <c r="G3" s="2"/>
      <c r="H3" s="2"/>
    </row>
    <row r="4" spans="1:8">
      <c r="A4" s="6"/>
      <c r="B4" s="6"/>
      <c r="C4" s="6"/>
      <c r="D4" s="6"/>
      <c r="E4" s="6"/>
    </row>
    <row r="5" spans="1:8">
      <c r="A5" s="17">
        <v>2025</v>
      </c>
      <c r="B5" s="42"/>
      <c r="C5" s="17" t="s">
        <v>136</v>
      </c>
      <c r="D5" s="26">
        <v>46.1</v>
      </c>
      <c r="E5" s="16" t="s">
        <v>137</v>
      </c>
      <c r="F5" s="15"/>
      <c r="G5" s="15"/>
      <c r="H5" s="17"/>
    </row>
    <row r="6" spans="1:8" ht="28.5">
      <c r="A6" s="17" t="s">
        <v>138</v>
      </c>
      <c r="B6" s="42"/>
      <c r="C6" s="17" t="s">
        <v>136</v>
      </c>
      <c r="D6" s="26">
        <v>46.1</v>
      </c>
      <c r="E6" s="16" t="s">
        <v>139</v>
      </c>
      <c r="F6" s="15"/>
      <c r="G6" s="15"/>
      <c r="H6" s="17"/>
    </row>
    <row r="7" spans="1:8">
      <c r="A7" s="24"/>
      <c r="B7" s="25"/>
      <c r="C7" s="24"/>
      <c r="D7" s="26"/>
      <c r="E7" s="26"/>
      <c r="F7" s="4"/>
      <c r="G7" s="4"/>
      <c r="H7" s="1"/>
    </row>
    <row r="8" spans="1:8" ht="15">
      <c r="A8" s="27" t="s">
        <v>140</v>
      </c>
      <c r="B8" s="28"/>
      <c r="C8" s="27"/>
      <c r="D8" s="29"/>
      <c r="E8" s="29"/>
      <c r="F8" s="4"/>
      <c r="G8" s="4"/>
      <c r="H8" s="1"/>
    </row>
    <row r="9" spans="1:8" ht="42.75">
      <c r="A9" s="24" t="s">
        <v>2</v>
      </c>
      <c r="B9" s="25" t="s">
        <v>141</v>
      </c>
      <c r="C9" s="24"/>
      <c r="D9" s="26"/>
      <c r="E9" s="26"/>
      <c r="F9" s="4"/>
      <c r="G9" s="4"/>
      <c r="H9" s="1"/>
    </row>
    <row r="10" spans="1:8" ht="28.5">
      <c r="A10" s="24" t="s">
        <v>142</v>
      </c>
      <c r="B10" s="25" t="s">
        <v>143</v>
      </c>
      <c r="C10" s="24"/>
      <c r="D10" s="26"/>
      <c r="E10" s="26"/>
      <c r="F10" s="4"/>
      <c r="G10" s="4"/>
      <c r="H10" s="1"/>
    </row>
    <row r="11" spans="1:8" ht="28.5">
      <c r="A11" s="24" t="s">
        <v>144</v>
      </c>
      <c r="B11" s="25" t="s">
        <v>145</v>
      </c>
      <c r="C11" s="24"/>
      <c r="D11" s="26"/>
      <c r="E11" s="26"/>
      <c r="F11" s="4"/>
      <c r="G11" s="4"/>
      <c r="H11" s="1"/>
    </row>
    <row r="12" spans="1:8" ht="42.75">
      <c r="A12" s="24" t="s">
        <v>146</v>
      </c>
      <c r="B12" s="25" t="s">
        <v>147</v>
      </c>
      <c r="C12" s="24"/>
      <c r="D12" s="26"/>
      <c r="E12" s="26"/>
      <c r="F12" s="4"/>
      <c r="G12" s="4"/>
      <c r="H12" s="1"/>
    </row>
    <row r="13" spans="1:8" ht="28.5">
      <c r="A13" s="24" t="s">
        <v>148</v>
      </c>
      <c r="B13" s="25" t="s">
        <v>149</v>
      </c>
      <c r="C13" s="24"/>
      <c r="D13" s="26"/>
      <c r="E13" s="26"/>
      <c r="F13" s="4"/>
      <c r="G13" s="4"/>
      <c r="H13" s="1"/>
    </row>
    <row r="14" spans="1:8">
      <c r="A14" s="24" t="s">
        <v>150</v>
      </c>
      <c r="B14" s="25" t="s">
        <v>151</v>
      </c>
      <c r="C14" s="24" t="s">
        <v>152</v>
      </c>
      <c r="D14" s="26" t="s">
        <v>151</v>
      </c>
      <c r="E14" s="26" t="s">
        <v>153</v>
      </c>
      <c r="F14" s="4"/>
      <c r="G14" s="4"/>
      <c r="H14" s="1"/>
    </row>
    <row r="15" spans="1:8">
      <c r="A15" s="3"/>
      <c r="B15" s="5"/>
      <c r="C15" s="3"/>
      <c r="D15" s="4"/>
      <c r="E15" s="4"/>
      <c r="F15" s="4"/>
      <c r="G15" s="4"/>
      <c r="H15" s="1"/>
    </row>
    <row r="16" spans="1:8">
      <c r="A16" s="3"/>
      <c r="B16" s="5"/>
      <c r="C16" s="3"/>
      <c r="D16" s="4"/>
      <c r="E16" s="4"/>
      <c r="F16" s="4"/>
      <c r="G16" s="4"/>
      <c r="H16" s="1"/>
    </row>
    <row r="17" spans="1:8">
      <c r="A17" s="3"/>
      <c r="B17" s="5"/>
      <c r="C17" s="3"/>
      <c r="D17" s="4"/>
      <c r="E17" s="4"/>
      <c r="F17" s="4"/>
      <c r="G17" s="4"/>
      <c r="H17" s="1"/>
    </row>
    <row r="18" spans="1:8">
      <c r="A18" s="3"/>
      <c r="B18" s="5"/>
      <c r="C18" s="3"/>
      <c r="D18" s="4"/>
      <c r="E18" s="4"/>
      <c r="F18" s="4"/>
      <c r="G18" s="4"/>
      <c r="H18" s="1"/>
    </row>
    <row r="19" spans="1:8">
      <c r="A19" s="3"/>
      <c r="B19" s="5"/>
      <c r="C19" s="3"/>
      <c r="D19" s="4"/>
      <c r="E19" s="4"/>
      <c r="F19" s="4"/>
      <c r="G19" s="4"/>
      <c r="H19" s="1"/>
    </row>
    <row r="20" spans="1:8">
      <c r="A20" s="3"/>
      <c r="B20" s="5"/>
      <c r="C20" s="3"/>
      <c r="D20" s="4"/>
      <c r="E20" s="4"/>
      <c r="F20" s="4"/>
      <c r="G20" s="4"/>
      <c r="H20" s="1"/>
    </row>
    <row r="21" spans="1:8">
      <c r="A21" s="3"/>
      <c r="B21" s="5"/>
      <c r="C21" s="3"/>
      <c r="D21" s="4"/>
      <c r="E21" s="4"/>
      <c r="F21" s="4"/>
      <c r="G21" s="4"/>
      <c r="H21" s="1"/>
    </row>
    <row r="22" spans="1:8">
      <c r="A22" s="3"/>
      <c r="B22" s="5"/>
      <c r="C22" s="3"/>
      <c r="D22" s="4"/>
      <c r="E22" s="4"/>
      <c r="F22" s="4"/>
      <c r="G22" s="4"/>
      <c r="H22" s="1"/>
    </row>
    <row r="23" spans="1:8">
      <c r="A23" s="3"/>
      <c r="B23" s="5"/>
      <c r="C23" s="3"/>
      <c r="D23" s="4"/>
      <c r="E23" s="4"/>
      <c r="F23" s="4"/>
      <c r="G23" s="4"/>
      <c r="H23" s="1"/>
    </row>
    <row r="24" spans="1:8">
      <c r="A24" s="3"/>
      <c r="B24" s="5"/>
      <c r="C24" s="3"/>
      <c r="D24" s="4"/>
      <c r="E24" s="4"/>
      <c r="F24" s="4"/>
      <c r="G24" s="4"/>
      <c r="H24" s="1"/>
    </row>
    <row r="25" spans="1:8">
      <c r="A25" s="3"/>
      <c r="B25" s="5"/>
      <c r="C25" s="3"/>
      <c r="D25" s="4"/>
      <c r="E25" s="4"/>
      <c r="F25" s="4"/>
      <c r="G25" s="4"/>
      <c r="H25" s="1"/>
    </row>
    <row r="26" spans="1:8">
      <c r="A26" s="3"/>
      <c r="B26" s="5"/>
      <c r="C26" s="3"/>
      <c r="D26" s="4"/>
      <c r="E26" s="4"/>
      <c r="F26" s="4"/>
      <c r="G26" s="4"/>
      <c r="H26" s="1"/>
    </row>
    <row r="27" spans="1:8">
      <c r="A27" s="3"/>
      <c r="B27" s="5"/>
      <c r="C27" s="3"/>
      <c r="D27" s="4"/>
      <c r="E27" s="4"/>
      <c r="F27" s="4"/>
      <c r="G27" s="4"/>
      <c r="H27" s="1"/>
    </row>
    <row r="28" spans="1:8">
      <c r="A28" s="3"/>
      <c r="B28" s="5"/>
      <c r="C28" s="3"/>
      <c r="D28" s="4"/>
      <c r="E28" s="4"/>
      <c r="F28" s="4"/>
      <c r="G28" s="4"/>
      <c r="H28" s="1"/>
    </row>
    <row r="29" spans="1:8">
      <c r="A29" s="3"/>
      <c r="B29" s="5"/>
      <c r="C29" s="3"/>
      <c r="D29" s="4"/>
      <c r="E29" s="4"/>
      <c r="F29" s="4"/>
      <c r="G29" s="4"/>
      <c r="H29" s="1"/>
    </row>
    <row r="30" spans="1:8">
      <c r="A30" s="3"/>
      <c r="B30" s="5"/>
      <c r="C30" s="3"/>
      <c r="D30" s="4"/>
      <c r="E30" s="4"/>
      <c r="F30" s="4"/>
      <c r="G30" s="4"/>
      <c r="H30" s="1"/>
    </row>
    <row r="31" spans="1:8">
      <c r="A31" s="3"/>
      <c r="B31" s="5"/>
      <c r="C31" s="3"/>
      <c r="D31" s="4"/>
      <c r="E31" s="4"/>
      <c r="F31" s="4"/>
      <c r="G31" s="4"/>
      <c r="H31" s="1"/>
    </row>
    <row r="32" spans="1:8">
      <c r="A32" s="3"/>
      <c r="B32" s="5"/>
      <c r="C32" s="3"/>
      <c r="D32" s="4"/>
      <c r="E32" s="4"/>
      <c r="F32" s="4"/>
      <c r="G32" s="4"/>
      <c r="H32" s="1"/>
    </row>
    <row r="33" spans="1:8">
      <c r="A33" s="3"/>
      <c r="B33" s="5"/>
      <c r="C33" s="3"/>
      <c r="D33" s="4"/>
      <c r="E33" s="4"/>
      <c r="F33" s="4"/>
      <c r="G33" s="4"/>
      <c r="H33" s="1"/>
    </row>
    <row r="34" spans="1:8">
      <c r="A34" s="3"/>
      <c r="B34" s="5"/>
      <c r="C34" s="3"/>
      <c r="D34" s="4"/>
      <c r="E34" s="4"/>
      <c r="F34" s="4"/>
      <c r="G34" s="4"/>
      <c r="H34" s="1"/>
    </row>
    <row r="35" spans="1:8">
      <c r="A35" s="3"/>
      <c r="B35" s="5"/>
      <c r="C35" s="3"/>
      <c r="D35" s="4"/>
      <c r="E35" s="4"/>
      <c r="F35" s="4"/>
      <c r="G35" s="4"/>
      <c r="H35" s="1"/>
    </row>
    <row r="36" spans="1:8">
      <c r="A36" s="3"/>
      <c r="B36" s="5"/>
      <c r="C36" s="3"/>
      <c r="D36" s="4"/>
      <c r="E36" s="4"/>
      <c r="F36" s="4"/>
      <c r="G36" s="4"/>
      <c r="H36" s="1"/>
    </row>
    <row r="37" spans="1:8">
      <c r="A37" s="3"/>
      <c r="B37" s="5"/>
      <c r="C37" s="3"/>
      <c r="D37" s="4"/>
      <c r="E37" s="4"/>
      <c r="F37" s="4"/>
      <c r="G37" s="4"/>
      <c r="H37" s="1"/>
    </row>
    <row r="38" spans="1:8">
      <c r="A38" s="3"/>
      <c r="B38" s="5"/>
      <c r="C38" s="3"/>
      <c r="D38" s="4"/>
      <c r="E38" s="4"/>
      <c r="F38" s="4"/>
      <c r="G38" s="4"/>
      <c r="H38" s="1"/>
    </row>
    <row r="39" spans="1:8">
      <c r="A39" s="3"/>
      <c r="B39" s="5"/>
      <c r="C39" s="3"/>
      <c r="D39" s="4"/>
      <c r="E39" s="4"/>
      <c r="F39" s="4"/>
      <c r="G39" s="4"/>
      <c r="H39" s="1"/>
    </row>
    <row r="40" spans="1:8">
      <c r="A40" s="3"/>
      <c r="B40" s="5"/>
      <c r="C40" s="3"/>
      <c r="D40" s="4"/>
      <c r="E40" s="4"/>
      <c r="F40" s="4"/>
      <c r="G40" s="4"/>
      <c r="H40" s="1"/>
    </row>
    <row r="41" spans="1:8">
      <c r="A41" s="3"/>
      <c r="B41" s="5"/>
      <c r="C41" s="3"/>
      <c r="D41" s="4"/>
      <c r="E41" s="4"/>
      <c r="F41" s="4"/>
      <c r="G41" s="4"/>
      <c r="H41" s="1"/>
    </row>
    <row r="42" spans="1:8">
      <c r="A42" s="3"/>
      <c r="B42" s="5"/>
      <c r="C42" s="3"/>
      <c r="D42" s="4"/>
      <c r="E42" s="4"/>
      <c r="F42" s="4"/>
      <c r="G42" s="4"/>
      <c r="H42" s="1"/>
    </row>
    <row r="43" spans="1:8">
      <c r="A43" s="3"/>
      <c r="B43" s="5"/>
      <c r="C43" s="3"/>
      <c r="D43" s="4"/>
      <c r="E43" s="4"/>
      <c r="F43" s="4"/>
      <c r="G43" s="4"/>
      <c r="H43" s="1"/>
    </row>
    <row r="44" spans="1:8">
      <c r="A44" s="3"/>
      <c r="B44" s="5"/>
      <c r="C44" s="3"/>
      <c r="D44" s="4"/>
      <c r="E44" s="4"/>
      <c r="F44" s="4"/>
      <c r="G44" s="4"/>
      <c r="H44" s="1"/>
    </row>
  </sheetData>
  <mergeCells count="1">
    <mergeCell ref="A1:H1"/>
  </mergeCells>
  <dataValidations count="1">
    <dataValidation type="decimal" sqref="D5:G44" xr:uid="{00000000-0002-0000-0200-000000000000}">
      <formula1>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0"/>
  <sheetViews>
    <sheetView workbookViewId="0">
      <selection sqref="A1:G1"/>
    </sheetView>
  </sheetViews>
  <sheetFormatPr defaultRowHeight="14.25"/>
  <cols>
    <col min="1" max="1" width="32.125" customWidth="1"/>
    <col min="2" max="2" width="39.375" customWidth="1"/>
    <col min="3" max="3" width="20.125" customWidth="1"/>
    <col min="4" max="4" width="26.25" customWidth="1"/>
    <col min="5" max="5" width="44.875" customWidth="1"/>
    <col min="6" max="6" width="32.25" customWidth="1"/>
    <col min="7" max="7" width="70.625" customWidth="1"/>
  </cols>
  <sheetData>
    <row r="1" spans="1:8" ht="30" customHeight="1">
      <c r="A1" s="63" t="s">
        <v>154</v>
      </c>
      <c r="B1" s="62"/>
      <c r="C1" s="62"/>
      <c r="D1" s="62"/>
      <c r="E1" s="62"/>
      <c r="F1" s="62"/>
      <c r="G1" s="62"/>
      <c r="H1" s="20"/>
    </row>
    <row r="2" spans="1:8" ht="14.25" customHeight="1">
      <c r="A2" s="6"/>
      <c r="B2" s="6"/>
      <c r="C2" s="6"/>
      <c r="D2" s="6"/>
      <c r="E2" s="6"/>
      <c r="F2" s="6"/>
      <c r="G2" s="6"/>
      <c r="H2" s="6"/>
    </row>
    <row r="3" spans="1:8" ht="14.25" customHeight="1">
      <c r="A3" s="41" t="s">
        <v>155</v>
      </c>
      <c r="B3" s="41" t="s">
        <v>156</v>
      </c>
      <c r="C3" s="41" t="s">
        <v>157</v>
      </c>
      <c r="D3" s="41" t="s">
        <v>158</v>
      </c>
      <c r="E3" s="41" t="s">
        <v>159</v>
      </c>
      <c r="F3" s="41" t="s">
        <v>160</v>
      </c>
      <c r="G3" s="41" t="s">
        <v>161</v>
      </c>
      <c r="H3" s="6"/>
    </row>
    <row r="4" spans="1:8" ht="14.25" customHeight="1">
      <c r="A4" s="6"/>
      <c r="B4" s="6"/>
      <c r="C4" s="6"/>
      <c r="D4" s="6"/>
      <c r="E4" s="6"/>
      <c r="F4" s="6"/>
      <c r="G4" s="6"/>
      <c r="H4" s="6"/>
    </row>
    <row r="5" spans="1:8" ht="3.95" customHeight="1">
      <c r="A5" s="6"/>
      <c r="B5" s="9"/>
      <c r="C5" s="10"/>
      <c r="D5" s="11"/>
      <c r="E5" s="6"/>
      <c r="F5" s="6"/>
      <c r="G5" s="6"/>
      <c r="H5" s="6"/>
    </row>
    <row r="6" spans="1:8" ht="26.45" customHeight="1">
      <c r="A6" s="6" t="s">
        <v>454</v>
      </c>
      <c r="B6" s="9">
        <v>0.3</v>
      </c>
      <c r="C6" s="10">
        <f>Indtastning!B41</f>
        <v>-0.16111194887938024</v>
      </c>
      <c r="D6" s="11">
        <f>IF(C6="","",IF(C6&gt;=1.5,5,IF(C6&gt;=1.25,4,IF(C6&gt;=1.1,3,IF(C6&gt;=1,2,1)))))</f>
        <v>1</v>
      </c>
      <c r="E6" s="6" t="s">
        <v>455</v>
      </c>
      <c r="F6" s="6" t="s">
        <v>456</v>
      </c>
      <c r="G6" s="6" t="s">
        <v>457</v>
      </c>
      <c r="H6" s="6"/>
    </row>
    <row r="7" spans="1:8" ht="39.6" customHeight="1">
      <c r="A7" s="6" t="s">
        <v>458</v>
      </c>
      <c r="B7" s="9">
        <v>0.25</v>
      </c>
      <c r="C7" s="12">
        <f>Indtastning!B43</f>
        <v>120.17306666666667</v>
      </c>
      <c r="D7" s="11">
        <f>IF(C7="","",IF(C7&lt;0,1,IF(C7&lt;=15000,5,IF(C7&lt;=40000,4,IF(C7&lt;=75000,3,IF(C7&lt;=125000,2,1))))))</f>
        <v>5</v>
      </c>
      <c r="E7" s="6" t="s">
        <v>459</v>
      </c>
      <c r="F7" s="6" t="s">
        <v>460</v>
      </c>
      <c r="G7" s="6" t="s">
        <v>461</v>
      </c>
      <c r="H7" s="6"/>
    </row>
    <row r="8" spans="1:8" ht="26.45" customHeight="1">
      <c r="A8" s="6" t="s">
        <v>98</v>
      </c>
      <c r="B8" s="9">
        <v>0.2</v>
      </c>
      <c r="C8" s="13">
        <f>Indtastning!B44</f>
        <v>2.3212946033062525</v>
      </c>
      <c r="D8" s="11">
        <f>IF(C8="","",IF(C8&gt;=6,5,IF(C8&gt;=3,4,IF(C8&gt;=1.5,3,IF(C8&gt;=0.5,2,1)))))</f>
        <v>3</v>
      </c>
      <c r="E8" s="6" t="s">
        <v>462</v>
      </c>
      <c r="F8" s="6" t="s">
        <v>463</v>
      </c>
      <c r="G8" s="6" t="s">
        <v>464</v>
      </c>
      <c r="H8" s="6"/>
    </row>
    <row r="9" spans="1:8" ht="26.45" customHeight="1">
      <c r="A9" s="6" t="s">
        <v>465</v>
      </c>
      <c r="B9" s="9">
        <v>0.25</v>
      </c>
      <c r="C9" s="14">
        <f>Indtastning!B45</f>
        <v>0.11728836539683882</v>
      </c>
      <c r="D9" s="11">
        <f>IF(C9="","",IF(C9&lt;=0.05,5,IF(C9&lt;=0.1,4,IF(C9&lt;=0.2,3,IF(C9&lt;=0.3,2,1)))))</f>
        <v>3</v>
      </c>
      <c r="E9" s="6" t="s">
        <v>466</v>
      </c>
      <c r="F9" s="6" t="s">
        <v>467</v>
      </c>
      <c r="G9" s="6" t="s">
        <v>468</v>
      </c>
      <c r="H9" s="6"/>
    </row>
    <row r="10" spans="1:8" ht="3.95" customHeight="1">
      <c r="A10" s="6"/>
      <c r="B10" s="9"/>
      <c r="C10" s="6"/>
      <c r="D10" s="11"/>
      <c r="E10" s="6"/>
      <c r="F10" s="6"/>
      <c r="G10" s="6"/>
      <c r="H10" s="6"/>
    </row>
    <row r="11" spans="1:8" ht="3.95" customHeight="1">
      <c r="A11" s="6"/>
      <c r="B11" s="9"/>
      <c r="C11" s="6"/>
      <c r="D11" s="11"/>
      <c r="E11" s="6"/>
      <c r="F11" s="6"/>
      <c r="G11" s="6"/>
      <c r="H11" s="6"/>
    </row>
    <row r="12" spans="1:8" ht="3.95" customHeight="1">
      <c r="A12" s="6"/>
      <c r="B12" s="9"/>
      <c r="C12" s="6"/>
      <c r="D12" s="11"/>
      <c r="E12" s="6"/>
      <c r="F12" s="6"/>
      <c r="G12" s="6"/>
      <c r="H12" s="6"/>
    </row>
    <row r="13" spans="1:8" ht="26.45" customHeight="1">
      <c r="A13" s="8" t="s">
        <v>162</v>
      </c>
      <c r="B13" s="18">
        <v>0</v>
      </c>
      <c r="C13" s="8" t="str">
        <f>"Garanti "&amp;TEXT(Indtastning!B15,"0%")&amp;", "&amp;Indtastning!B17&amp;", "&amp;Indtastning!B18&amp;", sikkerhed: "&amp;Indtastning!B19</f>
        <v>Garanti 100%, Annuitet, Variabel, sikkerhed: Nej</v>
      </c>
      <c r="D13" s="19">
        <f>MAX(1,MIN(5,IF(Indtastning!B15&lt;=1,3,2)+IF(Indtastning!B17&lt;&gt;"Afdragsfri",0.5,0)+IF(Indtastning!B18="Fast",0.5,IF(Indtastning!B18="Blandet",0.25,0))+IF(Indtastning!B19="Ja",0.5,0)))</f>
        <v>3.5</v>
      </c>
      <c r="E13" s="8" t="s">
        <v>163</v>
      </c>
      <c r="F13" s="8" t="s">
        <v>164</v>
      </c>
      <c r="G13" s="6" t="s">
        <v>469</v>
      </c>
      <c r="H13" s="6"/>
    </row>
    <row r="14" spans="1:8" ht="14.25" customHeight="1">
      <c r="A14" s="6"/>
      <c r="B14" s="6"/>
      <c r="C14" s="6"/>
      <c r="D14" s="6"/>
      <c r="E14" s="6"/>
      <c r="F14" s="6"/>
      <c r="G14" s="6"/>
      <c r="H14" s="6"/>
    </row>
    <row r="15" spans="1:8" ht="15">
      <c r="A15" s="20" t="s">
        <v>165</v>
      </c>
      <c r="B15" s="10">
        <f>SUMPRODUCT(B6:B9,D6:D9)</f>
        <v>2.9000000000000004</v>
      </c>
      <c r="C15" s="6"/>
      <c r="D15" s="6"/>
      <c r="E15" s="6"/>
      <c r="F15" s="6"/>
      <c r="G15" s="6"/>
      <c r="H15" s="6"/>
    </row>
    <row r="16" spans="1:8" ht="26.45" customHeight="1">
      <c r="A16" s="22" t="s">
        <v>166</v>
      </c>
      <c r="B16" s="23" t="str">
        <f>IF(OR(Indtastning!B24&lt;0,Indtastning!B41&lt;0),"Maks. Sårbar pga. negativ driftslikviditet/DSCR",IF(Indtastning!B41&lt;1,"Maks. Tilfredsstillende pga. DSCR &lt; 1",IF(Indtastning!B44&lt;1.5,"Maks. Tilfredsstillende pga. svagt betalingsberedskab","Ingen automatisk stopregel")))</f>
        <v>Maks. Sårbar pga. negativ driftslikviditet/DSCR</v>
      </c>
      <c r="C16" s="23"/>
      <c r="D16" s="23"/>
      <c r="E16" s="23"/>
      <c r="F16" s="23"/>
      <c r="G16" s="23"/>
      <c r="H16" s="6"/>
    </row>
    <row r="17" spans="1:8" ht="14.25" customHeight="1">
      <c r="A17" s="23" t="s">
        <v>167</v>
      </c>
      <c r="B17" s="23">
        <f>IF(B16="Maks. Sårbar pga. negativ driftslikviditet/DSCR",MIN(B15,2.99),IF(OR(B16="Maks. Tilfredsstillende pga. DSCR &lt; 1",B16="Maks. Tilfredsstillende pga. svagt betalingsberedskab"),MIN(B15,3.74),B15))</f>
        <v>2.9000000000000004</v>
      </c>
      <c r="C17" s="23"/>
      <c r="D17" s="23"/>
      <c r="E17" s="23"/>
      <c r="F17" s="23"/>
      <c r="G17" s="23"/>
      <c r="H17" s="6"/>
    </row>
    <row r="18" spans="1:8" ht="14.25" customHeight="1">
      <c r="A18" s="6"/>
      <c r="B18" s="6"/>
      <c r="C18" s="6"/>
      <c r="D18" s="6"/>
      <c r="E18" s="6"/>
      <c r="F18" s="6"/>
      <c r="G18" s="6"/>
      <c r="H18" s="6"/>
    </row>
    <row r="19" spans="1:8" ht="26.45" customHeight="1">
      <c r="A19" s="31" t="s">
        <v>168</v>
      </c>
      <c r="B19" s="31" t="s">
        <v>169</v>
      </c>
      <c r="C19" s="31" t="s">
        <v>170</v>
      </c>
      <c r="D19" s="31" t="s">
        <v>171</v>
      </c>
      <c r="E19" s="31" t="s">
        <v>172</v>
      </c>
      <c r="F19" s="31" t="s">
        <v>135</v>
      </c>
      <c r="G19" s="6"/>
      <c r="H19" s="6"/>
    </row>
    <row r="20" spans="1:8" ht="52.7" customHeight="1">
      <c r="A20" s="6" t="s">
        <v>173</v>
      </c>
      <c r="B20" s="6" t="s">
        <v>174</v>
      </c>
      <c r="C20" s="6" t="s">
        <v>175</v>
      </c>
      <c r="D20" s="6" t="s">
        <v>470</v>
      </c>
      <c r="E20" s="6" t="s">
        <v>471</v>
      </c>
      <c r="F20" s="6" t="s">
        <v>472</v>
      </c>
      <c r="G20" s="6"/>
      <c r="H20" s="6"/>
    </row>
    <row r="21" spans="1:8" ht="26.45" customHeight="1">
      <c r="A21" s="6" t="s">
        <v>176</v>
      </c>
      <c r="B21" s="6" t="s">
        <v>177</v>
      </c>
      <c r="C21" s="6" t="s">
        <v>178</v>
      </c>
      <c r="D21" s="6" t="s">
        <v>471</v>
      </c>
      <c r="E21" s="6" t="s">
        <v>473</v>
      </c>
      <c r="F21" s="6" t="s">
        <v>179</v>
      </c>
      <c r="G21" s="6"/>
      <c r="H21" s="6"/>
    </row>
    <row r="22" spans="1:8" ht="14.25" customHeight="1">
      <c r="A22" s="6" t="s">
        <v>180</v>
      </c>
      <c r="B22" s="6" t="s">
        <v>181</v>
      </c>
      <c r="C22" s="6" t="s">
        <v>182</v>
      </c>
      <c r="D22" s="6" t="s">
        <v>473</v>
      </c>
      <c r="E22" s="6" t="s">
        <v>474</v>
      </c>
      <c r="F22" s="6" t="s">
        <v>183</v>
      </c>
      <c r="G22" s="6"/>
      <c r="H22" s="6"/>
    </row>
    <row r="23" spans="1:8" ht="14.25" customHeight="1">
      <c r="A23" s="6" t="s">
        <v>184</v>
      </c>
      <c r="B23" s="6" t="s">
        <v>185</v>
      </c>
      <c r="C23" s="6" t="s">
        <v>186</v>
      </c>
      <c r="D23" s="6" t="s">
        <v>474</v>
      </c>
      <c r="E23" s="6" t="s">
        <v>475</v>
      </c>
      <c r="F23" s="6" t="s">
        <v>476</v>
      </c>
      <c r="G23" s="6"/>
      <c r="H23" s="6"/>
    </row>
    <row r="24" spans="1:8" ht="14.25" customHeight="1">
      <c r="A24" s="6" t="s">
        <v>187</v>
      </c>
      <c r="B24" s="6" t="s">
        <v>188</v>
      </c>
      <c r="C24" s="6" t="s">
        <v>189</v>
      </c>
      <c r="D24" s="6" t="s">
        <v>475</v>
      </c>
      <c r="E24" s="6" t="s">
        <v>477</v>
      </c>
      <c r="F24" s="6" t="s">
        <v>478</v>
      </c>
      <c r="G24" s="6"/>
      <c r="H24" s="6"/>
    </row>
    <row r="25" spans="1:8" ht="14.25" customHeight="1">
      <c r="A25" s="6"/>
      <c r="B25" s="6"/>
      <c r="C25" s="6"/>
      <c r="D25" s="6"/>
      <c r="E25" s="6"/>
      <c r="F25" s="6"/>
      <c r="G25" s="6"/>
      <c r="H25" s="6"/>
    </row>
    <row r="26" spans="1:8" ht="14.25" customHeight="1">
      <c r="A26" s="6"/>
      <c r="B26" s="6"/>
      <c r="C26" s="6"/>
      <c r="D26" s="6"/>
      <c r="E26" s="6"/>
      <c r="F26" s="6"/>
      <c r="G26" s="6"/>
      <c r="H26" s="6"/>
    </row>
    <row r="27" spans="1:8" ht="14.25" customHeight="1">
      <c r="A27" s="6"/>
      <c r="B27" s="6"/>
      <c r="C27" s="6"/>
      <c r="D27" s="6"/>
      <c r="E27" s="6"/>
      <c r="F27" s="6"/>
      <c r="G27" s="6"/>
      <c r="H27" s="6"/>
    </row>
    <row r="28" spans="1:8" ht="14.25" customHeight="1">
      <c r="A28" s="6"/>
      <c r="B28" s="6"/>
      <c r="C28" s="6"/>
      <c r="D28" s="6"/>
      <c r="E28" s="6"/>
      <c r="F28" s="6"/>
      <c r="G28" s="6"/>
      <c r="H28" s="6"/>
    </row>
    <row r="29" spans="1:8" ht="14.25" customHeight="1">
      <c r="A29" s="6"/>
      <c r="B29" s="6"/>
      <c r="C29" s="6"/>
      <c r="D29" s="6"/>
      <c r="E29" s="6"/>
      <c r="F29" s="6"/>
      <c r="G29" s="6"/>
      <c r="H29" s="6"/>
    </row>
    <row r="30" spans="1:8" ht="14.25" customHeight="1">
      <c r="A30" s="6"/>
      <c r="B30" s="6"/>
      <c r="C30" s="6"/>
      <c r="D30" s="6"/>
      <c r="E30" s="6"/>
      <c r="F30" s="6"/>
      <c r="G30" s="6"/>
      <c r="H30" s="6"/>
    </row>
    <row r="31" spans="1:8" ht="14.25" customHeight="1">
      <c r="A31" s="6"/>
      <c r="B31" s="6"/>
      <c r="C31" s="6"/>
      <c r="D31" s="6"/>
      <c r="E31" s="6"/>
      <c r="F31" s="6"/>
      <c r="G31" s="6"/>
      <c r="H31" s="6"/>
    </row>
    <row r="32" spans="1:8" ht="14.25" customHeight="1">
      <c r="A32" s="6"/>
      <c r="B32" s="6"/>
      <c r="C32" s="6"/>
      <c r="D32" s="6"/>
      <c r="E32" s="6"/>
      <c r="F32" s="6"/>
      <c r="G32" s="6"/>
      <c r="H32" s="6"/>
    </row>
    <row r="33" spans="1:8" ht="14.25" customHeight="1">
      <c r="A33" s="6"/>
      <c r="B33" s="6"/>
      <c r="C33" s="6"/>
      <c r="D33" s="6"/>
      <c r="E33" s="6"/>
      <c r="F33" s="6"/>
      <c r="G33" s="6"/>
      <c r="H33" s="6"/>
    </row>
    <row r="34" spans="1:8" ht="14.25" customHeight="1">
      <c r="A34" s="6"/>
      <c r="B34" s="6"/>
      <c r="C34" s="6"/>
      <c r="D34" s="6"/>
      <c r="E34" s="6"/>
      <c r="F34" s="6"/>
      <c r="G34" s="6"/>
      <c r="H34" s="6"/>
    </row>
    <row r="35" spans="1:8" ht="14.25" customHeight="1">
      <c r="A35" s="6"/>
      <c r="B35" s="6"/>
      <c r="C35" s="6"/>
      <c r="D35" s="6"/>
      <c r="E35" s="6"/>
      <c r="F35" s="6"/>
      <c r="G35" s="6"/>
      <c r="H35" s="6"/>
    </row>
    <row r="36" spans="1:8" ht="14.25" customHeight="1">
      <c r="A36" s="6"/>
      <c r="B36" s="6"/>
      <c r="C36" s="6"/>
      <c r="D36" s="6"/>
      <c r="E36" s="6"/>
      <c r="F36" s="6"/>
      <c r="G36" s="6"/>
      <c r="H36" s="6"/>
    </row>
    <row r="37" spans="1:8" ht="14.25" customHeight="1">
      <c r="A37" s="6"/>
      <c r="B37" s="6"/>
      <c r="C37" s="6"/>
      <c r="D37" s="6"/>
      <c r="E37" s="6"/>
      <c r="F37" s="6"/>
      <c r="G37" s="6"/>
      <c r="H37" s="6"/>
    </row>
    <row r="38" spans="1:8" ht="14.25" customHeight="1">
      <c r="A38" s="6"/>
      <c r="B38" s="6"/>
      <c r="C38" s="6"/>
      <c r="D38" s="6"/>
      <c r="E38" s="6"/>
      <c r="F38" s="6"/>
      <c r="G38" s="6"/>
      <c r="H38" s="6"/>
    </row>
    <row r="39" spans="1:8" ht="14.25" customHeight="1">
      <c r="A39" s="6"/>
      <c r="B39" s="6"/>
      <c r="C39" s="6"/>
      <c r="D39" s="6"/>
      <c r="E39" s="6"/>
      <c r="F39" s="6"/>
      <c r="G39" s="6"/>
      <c r="H39" s="6"/>
    </row>
    <row r="40" spans="1:8" ht="14.25" customHeight="1">
      <c r="A40" s="6"/>
      <c r="B40" s="6"/>
      <c r="C40" s="6"/>
      <c r="D40" s="6"/>
      <c r="E40" s="6"/>
      <c r="F40" s="6"/>
      <c r="G40" s="6"/>
      <c r="H40" s="6"/>
    </row>
    <row r="41" spans="1:8" ht="14.25" customHeight="1">
      <c r="A41" s="6"/>
      <c r="B41" s="6"/>
      <c r="C41" s="6"/>
      <c r="D41" s="6"/>
      <c r="E41" s="6"/>
      <c r="F41" s="6"/>
      <c r="G41" s="6"/>
      <c r="H41" s="6"/>
    </row>
    <row r="42" spans="1:8" ht="14.25" customHeight="1">
      <c r="A42" s="6"/>
      <c r="B42" s="6"/>
      <c r="C42" s="6"/>
      <c r="D42" s="6"/>
      <c r="E42" s="6"/>
      <c r="F42" s="6"/>
      <c r="G42" s="6"/>
      <c r="H42" s="6"/>
    </row>
    <row r="43" spans="1:8" ht="14.25" customHeight="1">
      <c r="A43" s="6"/>
      <c r="B43" s="6"/>
      <c r="C43" s="6"/>
      <c r="D43" s="6"/>
      <c r="E43" s="6"/>
      <c r="F43" s="6"/>
      <c r="G43" s="6"/>
      <c r="H43" s="6"/>
    </row>
    <row r="44" spans="1:8" ht="14.25" customHeight="1">
      <c r="A44" s="6"/>
      <c r="B44" s="6"/>
      <c r="C44" s="6"/>
      <c r="D44" s="6"/>
      <c r="E44" s="6"/>
      <c r="F44" s="6"/>
      <c r="G44" s="6"/>
      <c r="H44" s="6"/>
    </row>
    <row r="45" spans="1:8" ht="14.25" customHeight="1">
      <c r="A45" s="6"/>
      <c r="B45" s="6"/>
      <c r="C45" s="6"/>
      <c r="D45" s="6"/>
      <c r="E45" s="6"/>
      <c r="F45" s="6"/>
      <c r="G45" s="6"/>
      <c r="H45" s="6"/>
    </row>
    <row r="46" spans="1:8" ht="14.25" customHeight="1">
      <c r="A46" s="6"/>
      <c r="B46" s="6"/>
      <c r="C46" s="6"/>
      <c r="D46" s="6"/>
      <c r="E46" s="6"/>
      <c r="F46" s="6"/>
      <c r="G46" s="6"/>
      <c r="H46" s="6"/>
    </row>
    <row r="47" spans="1:8" ht="14.25" customHeight="1">
      <c r="A47" s="6"/>
      <c r="B47" s="6"/>
      <c r="C47" s="6"/>
      <c r="D47" s="6"/>
      <c r="E47" s="6"/>
      <c r="F47" s="6"/>
      <c r="G47" s="6"/>
      <c r="H47" s="6"/>
    </row>
    <row r="48" spans="1:8" ht="14.25" customHeight="1">
      <c r="A48" s="6"/>
      <c r="B48" s="6"/>
      <c r="C48" s="6"/>
      <c r="D48" s="6"/>
      <c r="E48" s="6"/>
      <c r="F48" s="6"/>
      <c r="G48" s="6"/>
      <c r="H48" s="6"/>
    </row>
    <row r="49" spans="1:8" ht="14.25" customHeight="1">
      <c r="A49" s="6"/>
      <c r="B49" s="6"/>
      <c r="C49" s="6"/>
      <c r="D49" s="6"/>
      <c r="E49" s="6"/>
      <c r="F49" s="6"/>
      <c r="G49" s="6"/>
      <c r="H49" s="6"/>
    </row>
    <row r="50" spans="1:8" ht="14.25" customHeight="1">
      <c r="A50" s="6"/>
      <c r="B50" s="6"/>
      <c r="C50" s="6"/>
      <c r="D50" s="6"/>
      <c r="E50" s="6"/>
      <c r="F50" s="6"/>
      <c r="G50" s="6"/>
      <c r="H50" s="6"/>
    </row>
    <row r="51" spans="1:8" ht="14.25" customHeight="1">
      <c r="A51" s="6"/>
      <c r="B51" s="6"/>
      <c r="C51" s="6"/>
      <c r="D51" s="6"/>
      <c r="E51" s="6"/>
      <c r="F51" s="6"/>
      <c r="G51" s="6"/>
      <c r="H51" s="6"/>
    </row>
    <row r="52" spans="1:8" ht="14.25" customHeight="1">
      <c r="A52" s="6"/>
      <c r="B52" s="6"/>
      <c r="C52" s="6"/>
      <c r="D52" s="6"/>
      <c r="E52" s="6"/>
      <c r="F52" s="6"/>
      <c r="G52" s="6"/>
      <c r="H52" s="6"/>
    </row>
    <row r="53" spans="1:8" ht="14.25" customHeight="1">
      <c r="A53" s="6"/>
      <c r="B53" s="6"/>
      <c r="C53" s="6"/>
      <c r="D53" s="6"/>
      <c r="E53" s="6"/>
      <c r="F53" s="6"/>
      <c r="G53" s="6"/>
      <c r="H53" s="6"/>
    </row>
    <row r="54" spans="1:8" ht="14.25" customHeight="1">
      <c r="A54" s="6"/>
      <c r="B54" s="6"/>
      <c r="C54" s="6"/>
      <c r="D54" s="6"/>
      <c r="E54" s="6"/>
      <c r="F54" s="6"/>
      <c r="G54" s="6"/>
      <c r="H54" s="6"/>
    </row>
    <row r="55" spans="1:8" ht="14.25" customHeight="1">
      <c r="A55" s="6"/>
      <c r="B55" s="6"/>
      <c r="C55" s="6"/>
      <c r="D55" s="6"/>
      <c r="E55" s="6"/>
      <c r="F55" s="6"/>
      <c r="G55" s="6"/>
      <c r="H55" s="6"/>
    </row>
    <row r="56" spans="1:8" ht="14.25" customHeight="1">
      <c r="A56" s="6"/>
      <c r="B56" s="6"/>
      <c r="C56" s="6"/>
      <c r="D56" s="6"/>
      <c r="E56" s="6"/>
      <c r="F56" s="6"/>
      <c r="G56" s="6"/>
      <c r="H56" s="6"/>
    </row>
    <row r="57" spans="1:8" ht="14.25" customHeight="1">
      <c r="A57" s="6"/>
      <c r="B57" s="6"/>
      <c r="C57" s="6"/>
      <c r="D57" s="6"/>
      <c r="E57" s="6"/>
      <c r="F57" s="6"/>
      <c r="G57" s="6"/>
      <c r="H57" s="6"/>
    </row>
    <row r="58" spans="1:8" ht="14.25" customHeight="1">
      <c r="A58" s="6"/>
      <c r="B58" s="6"/>
      <c r="C58" s="6"/>
      <c r="D58" s="6"/>
      <c r="E58" s="6"/>
      <c r="F58" s="6"/>
      <c r="G58" s="6"/>
      <c r="H58" s="6"/>
    </row>
    <row r="59" spans="1:8" ht="14.25" customHeight="1">
      <c r="A59" s="6"/>
      <c r="B59" s="6"/>
      <c r="C59" s="6"/>
      <c r="D59" s="6"/>
      <c r="E59" s="6"/>
      <c r="F59" s="6"/>
      <c r="G59" s="6"/>
      <c r="H59" s="6"/>
    </row>
    <row r="60" spans="1:8" ht="14.25" customHeight="1">
      <c r="A60" s="6"/>
      <c r="B60" s="6"/>
      <c r="C60" s="6"/>
      <c r="D60" s="6"/>
      <c r="E60" s="6"/>
      <c r="F60" s="6"/>
      <c r="G60" s="6"/>
      <c r="H60" s="6"/>
    </row>
    <row r="61" spans="1:8">
      <c r="A61" s="6"/>
      <c r="B61" s="6"/>
      <c r="C61" s="6"/>
      <c r="D61" s="6"/>
      <c r="E61" s="6"/>
      <c r="F61" s="6"/>
      <c r="G61" s="6"/>
      <c r="H61" s="6"/>
    </row>
    <row r="62" spans="1:8">
      <c r="A62" s="6"/>
      <c r="B62" s="6"/>
      <c r="C62" s="6"/>
      <c r="D62" s="6"/>
      <c r="E62" s="6"/>
      <c r="F62" s="6"/>
      <c r="G62" s="6"/>
      <c r="H62" s="6"/>
    </row>
    <row r="63" spans="1:8">
      <c r="A63" s="6"/>
      <c r="B63" s="6"/>
      <c r="C63" s="6"/>
      <c r="D63" s="6"/>
      <c r="E63" s="6"/>
      <c r="F63" s="6"/>
      <c r="G63" s="6"/>
      <c r="H63" s="6"/>
    </row>
    <row r="64" spans="1:8">
      <c r="A64" s="6"/>
      <c r="B64" s="6"/>
      <c r="C64" s="6"/>
      <c r="D64" s="6"/>
      <c r="E64" s="6"/>
      <c r="F64" s="6"/>
      <c r="G64" s="6"/>
      <c r="H64" s="6"/>
    </row>
    <row r="65" spans="1:8">
      <c r="A65" s="6"/>
      <c r="B65" s="6"/>
      <c r="C65" s="6"/>
      <c r="D65" s="6"/>
      <c r="E65" s="6"/>
      <c r="F65" s="6"/>
      <c r="G65" s="6"/>
      <c r="H65" s="6"/>
    </row>
    <row r="66" spans="1:8">
      <c r="A66" s="6"/>
      <c r="B66" s="6"/>
      <c r="C66" s="6"/>
      <c r="D66" s="6"/>
      <c r="E66" s="6"/>
      <c r="F66" s="6"/>
      <c r="G66" s="6"/>
      <c r="H66" s="6"/>
    </row>
    <row r="67" spans="1:8">
      <c r="A67" s="6"/>
      <c r="B67" s="6"/>
      <c r="C67" s="6"/>
      <c r="D67" s="6"/>
      <c r="E67" s="6"/>
      <c r="F67" s="6"/>
      <c r="G67" s="6"/>
      <c r="H67" s="6"/>
    </row>
    <row r="68" spans="1:8">
      <c r="A68" s="6"/>
      <c r="B68" s="6"/>
      <c r="C68" s="6"/>
      <c r="D68" s="6"/>
      <c r="E68" s="6"/>
      <c r="F68" s="6"/>
      <c r="G68" s="6"/>
      <c r="H68" s="6"/>
    </row>
    <row r="69" spans="1:8">
      <c r="A69" s="6"/>
      <c r="B69" s="6"/>
      <c r="C69" s="6"/>
      <c r="D69" s="6"/>
      <c r="E69" s="6"/>
      <c r="F69" s="6"/>
      <c r="G69" s="6"/>
      <c r="H69" s="6"/>
    </row>
    <row r="70" spans="1:8">
      <c r="A70" s="6"/>
      <c r="B70" s="6"/>
      <c r="C70" s="6"/>
      <c r="D70" s="6"/>
      <c r="E70" s="6"/>
      <c r="F70" s="6"/>
      <c r="G70" s="6"/>
      <c r="H70" s="6"/>
    </row>
  </sheetData>
  <mergeCells count="1">
    <mergeCell ref="A1:G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1"/>
  <sheetViews>
    <sheetView topLeftCell="A13" workbookViewId="0">
      <selection activeCell="G26" sqref="G26"/>
    </sheetView>
  </sheetViews>
  <sheetFormatPr defaultRowHeight="14.25"/>
  <cols>
    <col min="1" max="1" width="34.75" customWidth="1"/>
    <col min="2" max="2" width="35" customWidth="1"/>
    <col min="3" max="3" width="53.75" customWidth="1"/>
    <col min="4" max="4" width="39.125" customWidth="1"/>
  </cols>
  <sheetData>
    <row r="1" spans="1:8" ht="30" customHeight="1">
      <c r="A1" s="63" t="s">
        <v>190</v>
      </c>
      <c r="B1" s="62"/>
      <c r="C1" s="62"/>
      <c r="D1" s="62"/>
      <c r="E1" s="62"/>
      <c r="F1" s="62"/>
      <c r="G1" s="62"/>
      <c r="H1" s="64"/>
    </row>
    <row r="2" spans="1:8" ht="14.25" customHeight="1">
      <c r="A2" s="6"/>
      <c r="B2" s="6"/>
      <c r="C2" s="6"/>
      <c r="D2" s="6"/>
      <c r="E2" s="6"/>
      <c r="F2" s="6"/>
      <c r="G2" s="6"/>
      <c r="H2" s="6"/>
    </row>
    <row r="3" spans="1:8" ht="14.25" customHeight="1">
      <c r="A3" s="8" t="s">
        <v>191</v>
      </c>
      <c r="B3" s="8" t="s">
        <v>192</v>
      </c>
      <c r="C3" s="8" t="s">
        <v>193</v>
      </c>
      <c r="D3" s="8" t="s">
        <v>161</v>
      </c>
      <c r="E3" s="6"/>
      <c r="F3" s="6"/>
      <c r="G3" s="6"/>
      <c r="H3" s="6"/>
    </row>
    <row r="4" spans="1:8" ht="14.25" customHeight="1">
      <c r="A4" s="6" t="s">
        <v>23</v>
      </c>
      <c r="B4" s="6" t="s">
        <v>24</v>
      </c>
      <c r="C4" s="6"/>
      <c r="D4" s="6"/>
      <c r="E4" s="6"/>
      <c r="F4" s="6"/>
      <c r="G4" s="6"/>
      <c r="H4" s="6"/>
    </row>
    <row r="5" spans="1:8" ht="52.7" customHeight="1">
      <c r="A5" s="6" t="s">
        <v>103</v>
      </c>
      <c r="B5" s="10">
        <f>Indtastning!B46</f>
        <v>2.9000000000000004</v>
      </c>
      <c r="C5" s="6" t="s">
        <v>104</v>
      </c>
      <c r="D5" s="6" t="s">
        <v>194</v>
      </c>
      <c r="E5" s="6"/>
      <c r="F5" s="6"/>
      <c r="G5" s="6"/>
      <c r="H5" s="6"/>
    </row>
    <row r="6" spans="1:8" ht="14.25" customHeight="1">
      <c r="A6" s="6" t="s">
        <v>105</v>
      </c>
      <c r="B6" s="6" t="str">
        <f>Indtastning!B47</f>
        <v>Sårbar betalingsevne</v>
      </c>
      <c r="C6" s="6"/>
      <c r="D6" s="6"/>
      <c r="E6" s="6"/>
      <c r="F6" s="6"/>
      <c r="G6" s="6"/>
      <c r="H6" s="6"/>
    </row>
    <row r="7" spans="1:8" ht="14.25" customHeight="1">
      <c r="A7" s="6" t="s">
        <v>195</v>
      </c>
      <c r="B7" s="6">
        <f>Indtastning!B35</f>
        <v>2025</v>
      </c>
      <c r="C7" s="6"/>
      <c r="D7" s="6"/>
      <c r="E7" s="6"/>
      <c r="F7" s="6"/>
      <c r="G7" s="6"/>
      <c r="H7" s="6"/>
    </row>
    <row r="8" spans="1:8" ht="26.45" customHeight="1">
      <c r="A8" s="6" t="s">
        <v>196</v>
      </c>
      <c r="B8" s="13">
        <f>Indtastning!B48</f>
        <v>46.1</v>
      </c>
      <c r="C8" s="6" t="s">
        <v>107</v>
      </c>
      <c r="D8" s="6" t="s">
        <v>479</v>
      </c>
      <c r="E8" s="6"/>
      <c r="F8" s="6"/>
      <c r="G8" s="6"/>
      <c r="H8" s="6"/>
    </row>
    <row r="9" spans="1:8" ht="26.45" customHeight="1">
      <c r="A9" s="6" t="s">
        <v>197</v>
      </c>
      <c r="B9" s="46">
        <f>MAX(0.001,IF(B5&gt;=4.5,0.001,IF(B5&gt;=3.75,0.0025,IF(B5&gt;=3,0.004,IF(B5&gt;=2.25,0.007,0.012))))+Indtastning!B36)</f>
        <v>7.0000000000000001E-3</v>
      </c>
      <c r="C9" s="6" t="s">
        <v>198</v>
      </c>
      <c r="D9" s="6" t="s">
        <v>480</v>
      </c>
      <c r="E9" s="6"/>
      <c r="F9" s="6"/>
      <c r="G9" s="6"/>
      <c r="H9" s="6"/>
    </row>
    <row r="10" spans="1:8" ht="26.45" customHeight="1">
      <c r="A10" s="6" t="s">
        <v>199</v>
      </c>
      <c r="B10" s="46">
        <f>MAX(B9,IF(B5&gt;=4.5,0.0025,IF(B5&gt;=3.75,0.004,IF(B5&gt;=3,0.007,IF(B5&gt;=2.25,0.012,0.018))))+Indtastning!B36)</f>
        <v>1.2E-2</v>
      </c>
      <c r="C10" s="6" t="s">
        <v>198</v>
      </c>
      <c r="D10" s="6" t="s">
        <v>200</v>
      </c>
      <c r="E10" s="6"/>
      <c r="F10" s="6"/>
      <c r="G10" s="6"/>
      <c r="H10" s="6"/>
    </row>
    <row r="11" spans="1:8" ht="26.45" customHeight="1">
      <c r="A11" s="6" t="s">
        <v>201</v>
      </c>
      <c r="B11" s="46">
        <f>Indtastning!B37</f>
        <v>4.0000000000000001E-3</v>
      </c>
      <c r="C11" s="6" t="s">
        <v>198</v>
      </c>
      <c r="D11" s="6" t="s">
        <v>202</v>
      </c>
      <c r="E11" s="6"/>
      <c r="F11" s="6"/>
      <c r="G11" s="6"/>
      <c r="H11" s="6"/>
    </row>
    <row r="12" spans="1:8" ht="14.25" customHeight="1">
      <c r="A12" s="6" t="s">
        <v>112</v>
      </c>
      <c r="B12" s="6" t="str">
        <f>Indtastning!B51</f>
        <v>Kræver særskilt kvalitativ/juridisk vurdering</v>
      </c>
      <c r="C12" s="6"/>
      <c r="D12" s="6"/>
      <c r="E12" s="6"/>
      <c r="F12" s="6"/>
      <c r="G12" s="6"/>
      <c r="H12" s="6"/>
    </row>
    <row r="13" spans="1:8" ht="14.25" customHeight="1">
      <c r="A13" s="6" t="s">
        <v>170</v>
      </c>
      <c r="B13" s="6" t="str">
        <f>IF(B5&gt;=4.5,"Aaa-A1",IF(B5&gt;=3.75,"A1-A3",IF(B5&gt;=3,"Baa1-Baa3",IF(B5&gt;=2.25,"Ba1-Ba3","B1 eller lavere"))))</f>
        <v>Ba1-Ba3</v>
      </c>
      <c r="C13" s="6"/>
      <c r="D13" s="6" t="s">
        <v>203</v>
      </c>
      <c r="E13" s="6"/>
      <c r="F13" s="6"/>
      <c r="G13" s="6"/>
      <c r="H13" s="6"/>
    </row>
    <row r="14" spans="1:8" ht="14.25" customHeight="1">
      <c r="A14" s="60" t="s">
        <v>204</v>
      </c>
      <c r="B14" s="61"/>
      <c r="C14" s="61"/>
      <c r="D14" s="61"/>
      <c r="E14" s="61"/>
      <c r="F14" s="61"/>
      <c r="G14" s="61"/>
      <c r="H14" s="61"/>
    </row>
    <row r="15" spans="1:8" ht="3" customHeight="1">
      <c r="A15" s="61" t="str">
        <f>"Modellen indikerer "&amp;B6&amp;" med en endelig økonomisk basisscore på "&amp;TEXT(B5,"0.00")&amp;". Det indikative interval er "&amp;TEXT(B9,"0.000%")&amp;"–"&amp;TEXT(B10,"0.00%")&amp;" p.a. Den kvalitative vurdering er en særskilt overbygning og kan begrunde justering eller krav om særskilt vurdering."&amp;IF(B6="Sårbar betalingsevne"," Ved sårbar betalingsevne skal kommunen være særligt opmærksom på, at væsentlige kvalitative risici, svagt datagrundlag eller forhold tættere på svagere kreditkvalitet kan medføre, at satsen bør ligge over modellens indikative interval.","")&amp;" Garantiprovisionen kompenserer kommunens garantirisiko og skal ikke udligne låntagers rentefordel ved KommuneKredit."</f>
        <v>Modellen indikerer Sårbar betalingsevne med en endelig økonomisk basisscore på 003. Det indikative interval er 0.001%–001% p.a. Den kvalitative vurdering er en særskilt overbygning og kan begrunde justering eller krav om særskilt vurdering. Ved sårbar betalingsevne skal kommunen være særligt opmærksom på, at væsentlige kvalitative risici, svagt datagrundlag eller forhold tættere på svagere kreditkvalitet kan medføre, at satsen bør ligge over modellens indikative interval. Garantiprovisionen kompenserer kommunens garantirisiko og skal ikke udligne låntagers rentefordel ved KommuneKredit.</v>
      </c>
      <c r="B15" s="61"/>
      <c r="C15" s="61"/>
      <c r="D15" s="61"/>
      <c r="E15" s="61"/>
      <c r="F15" s="61"/>
      <c r="G15" s="61"/>
      <c r="H15" s="61"/>
    </row>
    <row r="16" spans="1:8" hidden="1">
      <c r="A16" s="61"/>
      <c r="B16" s="61"/>
      <c r="C16" s="61"/>
      <c r="D16" s="61"/>
      <c r="E16" s="61"/>
      <c r="F16" s="61"/>
      <c r="G16" s="61"/>
      <c r="H16" s="61"/>
    </row>
    <row r="17" spans="1:8" hidden="1">
      <c r="A17" s="62" t="s">
        <v>205</v>
      </c>
      <c r="B17" s="62" t="s">
        <v>113</v>
      </c>
      <c r="C17" s="62" t="s">
        <v>206</v>
      </c>
      <c r="D17" s="62" t="s">
        <v>135</v>
      </c>
      <c r="E17" s="61"/>
      <c r="F17" s="61"/>
      <c r="G17" s="61"/>
      <c r="H17" s="61"/>
    </row>
    <row r="18" spans="1:8">
      <c r="A18" s="61" t="s">
        <v>113</v>
      </c>
      <c r="B18" s="61" t="str">
        <f>Indtastning!B54</f>
        <v>Reguleret kerneaktivitet</v>
      </c>
      <c r="C18" s="61" t="s">
        <v>207</v>
      </c>
      <c r="D18" s="61"/>
      <c r="E18" s="61"/>
      <c r="F18" s="61"/>
      <c r="G18" s="61"/>
      <c r="H18" s="61"/>
    </row>
    <row r="19" spans="1:8">
      <c r="A19" s="61" t="s">
        <v>121</v>
      </c>
      <c r="B19" s="61" t="str">
        <f>Indtastning!B57</f>
        <v>Egnet til model</v>
      </c>
      <c r="C19" s="61" t="s">
        <v>208</v>
      </c>
      <c r="D19" s="61"/>
      <c r="E19" s="61"/>
      <c r="F19" s="61"/>
      <c r="G19" s="61"/>
      <c r="H19" s="61"/>
    </row>
    <row r="20" spans="1:8" ht="35.25" customHeight="1">
      <c r="A20" s="61" t="s">
        <v>119</v>
      </c>
      <c r="B20" s="61" t="str">
        <f>Indtastning!B56</f>
        <v>Nej</v>
      </c>
      <c r="C20" s="61" t="s">
        <v>209</v>
      </c>
      <c r="D20" s="61"/>
      <c r="E20" s="61"/>
      <c r="F20" s="61"/>
      <c r="G20" s="61"/>
      <c r="H20" s="61"/>
    </row>
    <row r="21" spans="1:8" s="44" customFormat="1" ht="35.25" customHeight="1" thickBot="1">
      <c r="A21" s="45"/>
      <c r="B21" s="45"/>
      <c r="C21" s="45"/>
      <c r="D21" s="45"/>
      <c r="E21" s="45"/>
      <c r="F21" s="45"/>
      <c r="G21" s="45"/>
      <c r="H21" s="45"/>
    </row>
    <row r="22" spans="1:8" ht="14.25" customHeight="1">
      <c r="A22" s="53" t="s">
        <v>210</v>
      </c>
      <c r="B22" s="56" t="str">
        <f>Indtastning!B58</f>
        <v>Nej</v>
      </c>
      <c r="C22" s="53" t="s">
        <v>211</v>
      </c>
      <c r="D22" s="50"/>
      <c r="E22" s="6"/>
      <c r="F22" s="6"/>
      <c r="G22" s="6"/>
      <c r="H22" s="6"/>
    </row>
    <row r="23" spans="1:8" ht="14.25" customHeight="1">
      <c r="A23" s="54" t="s">
        <v>212</v>
      </c>
      <c r="B23" s="57" t="str">
        <f>Indtastning!B59</f>
        <v>Nej</v>
      </c>
      <c r="C23" s="54" t="s">
        <v>213</v>
      </c>
      <c r="D23" s="51"/>
      <c r="E23" s="6"/>
      <c r="F23" s="6"/>
      <c r="G23" s="6"/>
      <c r="H23" s="6"/>
    </row>
    <row r="24" spans="1:8" ht="14.25" customHeight="1">
      <c r="A24" s="54" t="s">
        <v>214</v>
      </c>
      <c r="B24" s="57" t="str">
        <f>Scoring!B16</f>
        <v>Maks. Sårbar pga. negativ driftslikviditet/DSCR</v>
      </c>
      <c r="C24" s="54" t="s">
        <v>215</v>
      </c>
      <c r="D24" s="51"/>
      <c r="E24" s="6"/>
      <c r="F24" s="6"/>
      <c r="G24" s="6"/>
      <c r="H24" s="6"/>
    </row>
    <row r="25" spans="1:8" ht="14.25" customHeight="1">
      <c r="A25" s="54" t="s">
        <v>481</v>
      </c>
      <c r="B25" s="58" t="s">
        <v>482</v>
      </c>
      <c r="C25" s="54" t="s">
        <v>483</v>
      </c>
      <c r="D25" s="51" t="s">
        <v>484</v>
      </c>
      <c r="E25" s="6"/>
      <c r="F25" s="6"/>
      <c r="G25" s="6"/>
      <c r="H25" s="6"/>
    </row>
    <row r="26" spans="1:8" ht="14.25" customHeight="1">
      <c r="A26" s="54" t="s">
        <v>485</v>
      </c>
      <c r="B26" s="57" t="str">
        <f>IF(Indtastning!B38="","Ikke udfyldt",Indtastning!B38)</f>
        <v>Ikke udfyldt</v>
      </c>
      <c r="C26" s="54" t="s">
        <v>486</v>
      </c>
      <c r="D26" s="51"/>
      <c r="E26" s="6"/>
      <c r="F26" s="6"/>
      <c r="G26" s="6"/>
      <c r="H26" s="6"/>
    </row>
    <row r="27" spans="1:8" ht="14.25" customHeight="1">
      <c r="A27" s="54" t="s">
        <v>487</v>
      </c>
      <c r="B27" s="57">
        <f>Indtastning!B42</f>
        <v>999</v>
      </c>
      <c r="C27" s="54" t="s">
        <v>93</v>
      </c>
      <c r="D27" s="51" t="s">
        <v>488</v>
      </c>
      <c r="E27" s="6"/>
      <c r="F27" s="6"/>
      <c r="G27" s="6"/>
      <c r="H27" s="6"/>
    </row>
    <row r="28" spans="1:8" ht="14.25" customHeight="1">
      <c r="A28" s="54" t="s">
        <v>216</v>
      </c>
      <c r="B28" s="57"/>
      <c r="C28" s="54"/>
      <c r="D28" s="51"/>
      <c r="E28" s="6"/>
      <c r="F28" s="6"/>
      <c r="G28" s="6"/>
      <c r="H28" s="6"/>
    </row>
    <row r="29" spans="1:8" ht="26.45" customHeight="1">
      <c r="A29" s="54" t="s">
        <v>217</v>
      </c>
      <c r="B29" s="57" t="s">
        <v>218</v>
      </c>
      <c r="C29" s="54" t="s">
        <v>198</v>
      </c>
      <c r="D29" s="51" t="s">
        <v>489</v>
      </c>
      <c r="E29" s="6"/>
      <c r="F29" s="6"/>
      <c r="G29" s="6"/>
      <c r="H29" s="6"/>
    </row>
    <row r="30" spans="1:8" ht="26.45" customHeight="1">
      <c r="A30" s="54" t="s">
        <v>219</v>
      </c>
      <c r="B30" s="57" t="s">
        <v>220</v>
      </c>
      <c r="C30" s="54"/>
      <c r="D30" s="51" t="s">
        <v>221</v>
      </c>
      <c r="E30" s="6"/>
      <c r="F30" s="6"/>
      <c r="G30" s="6"/>
      <c r="H30" s="6"/>
    </row>
    <row r="31" spans="1:8" ht="26.45" customHeight="1">
      <c r="A31" s="54" t="s">
        <v>222</v>
      </c>
      <c r="B31" s="57" t="s">
        <v>223</v>
      </c>
      <c r="C31" s="54"/>
      <c r="D31" s="51" t="s">
        <v>224</v>
      </c>
      <c r="E31" s="6"/>
      <c r="F31" s="6"/>
      <c r="G31" s="6"/>
      <c r="H31" s="6"/>
    </row>
    <row r="32" spans="1:8" ht="14.25" customHeight="1">
      <c r="A32" s="54" t="s">
        <v>225</v>
      </c>
      <c r="B32" s="57" t="s">
        <v>226</v>
      </c>
      <c r="C32" s="54"/>
      <c r="D32" s="51" t="s">
        <v>227</v>
      </c>
      <c r="E32" s="6"/>
      <c r="F32" s="6"/>
      <c r="G32" s="6"/>
      <c r="H32" s="6"/>
    </row>
    <row r="33" spans="1:8" ht="26.45" customHeight="1">
      <c r="A33" s="54" t="s">
        <v>228</v>
      </c>
      <c r="B33" s="57" t="s">
        <v>229</v>
      </c>
      <c r="C33" s="54"/>
      <c r="D33" s="51" t="s">
        <v>490</v>
      </c>
      <c r="E33" s="6"/>
      <c r="F33" s="6"/>
      <c r="G33" s="6"/>
      <c r="H33" s="6"/>
    </row>
    <row r="34" spans="1:8" ht="26.45" customHeight="1">
      <c r="A34" s="54" t="s">
        <v>491</v>
      </c>
      <c r="B34" s="57"/>
      <c r="C34" s="54"/>
      <c r="D34" s="51"/>
      <c r="E34" s="6"/>
      <c r="F34" s="6"/>
      <c r="G34" s="6"/>
      <c r="H34" s="6"/>
    </row>
    <row r="35" spans="1:8" ht="14.25" customHeight="1">
      <c r="A35" s="54" t="s">
        <v>492</v>
      </c>
      <c r="B35" s="57"/>
      <c r="C35" s="54"/>
      <c r="D35" s="51"/>
      <c r="E35" s="6"/>
      <c r="F35" s="6"/>
      <c r="G35" s="6"/>
      <c r="H35" s="6"/>
    </row>
    <row r="36" spans="1:8" ht="14.25" customHeight="1">
      <c r="A36" s="54" t="s">
        <v>493</v>
      </c>
      <c r="B36" s="57" t="s">
        <v>494</v>
      </c>
      <c r="C36" s="54" t="s">
        <v>495</v>
      </c>
      <c r="D36" s="51" t="s">
        <v>496</v>
      </c>
      <c r="E36" s="6"/>
      <c r="F36" s="6"/>
      <c r="G36" s="6"/>
      <c r="H36" s="6"/>
    </row>
    <row r="37" spans="1:8" ht="14.25" customHeight="1">
      <c r="A37" s="54" t="s">
        <v>497</v>
      </c>
      <c r="B37" s="57" t="s">
        <v>498</v>
      </c>
      <c r="C37" s="54" t="s">
        <v>499</v>
      </c>
      <c r="D37" s="51" t="s">
        <v>500</v>
      </c>
      <c r="E37" s="6"/>
      <c r="F37" s="6"/>
      <c r="G37" s="6"/>
      <c r="H37" s="6"/>
    </row>
    <row r="38" spans="1:8" ht="14.25" customHeight="1">
      <c r="A38" s="54" t="s">
        <v>501</v>
      </c>
      <c r="B38" s="57" t="s">
        <v>494</v>
      </c>
      <c r="C38" s="54" t="s">
        <v>502</v>
      </c>
      <c r="D38" s="51" t="s">
        <v>503</v>
      </c>
      <c r="E38" s="6"/>
      <c r="F38" s="6"/>
      <c r="G38" s="6"/>
      <c r="H38" s="6"/>
    </row>
    <row r="39" spans="1:8" ht="14.25" customHeight="1">
      <c r="A39" s="54" t="s">
        <v>504</v>
      </c>
      <c r="B39" s="57" t="s">
        <v>498</v>
      </c>
      <c r="C39" s="54" t="s">
        <v>505</v>
      </c>
      <c r="D39" s="51" t="s">
        <v>506</v>
      </c>
      <c r="E39" s="6"/>
      <c r="F39" s="6"/>
      <c r="G39" s="6"/>
      <c r="H39" s="6"/>
    </row>
    <row r="40" spans="1:8" ht="14.25" customHeight="1">
      <c r="A40" s="54" t="s">
        <v>507</v>
      </c>
      <c r="B40" s="57" t="s">
        <v>498</v>
      </c>
      <c r="C40" s="54" t="s">
        <v>508</v>
      </c>
      <c r="D40" s="51" t="s">
        <v>509</v>
      </c>
      <c r="E40" s="6"/>
      <c r="F40" s="6"/>
      <c r="G40" s="6"/>
      <c r="H40" s="6"/>
    </row>
    <row r="41" spans="1:8" ht="14.25" customHeight="1" thickBot="1">
      <c r="A41" s="55" t="s">
        <v>510</v>
      </c>
      <c r="B41" s="59" t="s">
        <v>494</v>
      </c>
      <c r="C41" s="55" t="s">
        <v>511</v>
      </c>
      <c r="D41" s="52" t="s">
        <v>512</v>
      </c>
      <c r="E41" s="6"/>
      <c r="F41" s="6"/>
      <c r="G41" s="6"/>
      <c r="H41" s="6"/>
    </row>
    <row r="42" spans="1:8" ht="14.25" customHeight="1">
      <c r="A42" s="6"/>
      <c r="B42" s="6"/>
      <c r="C42" s="6"/>
      <c r="D42" s="6"/>
      <c r="E42" s="6"/>
      <c r="F42" s="6"/>
      <c r="G42" s="6"/>
      <c r="H42" s="6"/>
    </row>
    <row r="43" spans="1:8" ht="14.25" customHeight="1">
      <c r="A43" s="6"/>
      <c r="B43" s="6"/>
      <c r="C43" s="6"/>
      <c r="D43" s="6"/>
      <c r="E43" s="6"/>
      <c r="F43" s="6"/>
      <c r="G43" s="6"/>
      <c r="H43" s="6"/>
    </row>
    <row r="44" spans="1:8" ht="14.25" customHeight="1">
      <c r="A44" s="6"/>
      <c r="B44" s="6"/>
      <c r="C44" s="6"/>
      <c r="D44" s="6"/>
      <c r="E44" s="6"/>
      <c r="F44" s="6"/>
      <c r="G44" s="6"/>
      <c r="H44" s="6"/>
    </row>
    <row r="45" spans="1:8" ht="14.25" customHeight="1">
      <c r="A45" s="6"/>
      <c r="B45" s="6"/>
      <c r="C45" s="6"/>
      <c r="D45" s="6"/>
      <c r="E45" s="6"/>
      <c r="F45" s="6"/>
      <c r="G45" s="6"/>
      <c r="H45" s="6"/>
    </row>
    <row r="46" spans="1:8" ht="14.25" customHeight="1">
      <c r="A46" s="6"/>
      <c r="B46" s="6"/>
      <c r="C46" s="6"/>
      <c r="D46" s="6"/>
      <c r="E46" s="6"/>
      <c r="F46" s="6"/>
      <c r="G46" s="6"/>
      <c r="H46" s="6"/>
    </row>
    <row r="47" spans="1:8" ht="14.25" customHeight="1">
      <c r="A47" s="6"/>
      <c r="B47" s="6"/>
      <c r="C47" s="6"/>
      <c r="D47" s="6"/>
      <c r="E47" s="6"/>
      <c r="F47" s="6"/>
      <c r="G47" s="6"/>
      <c r="H47" s="6"/>
    </row>
    <row r="48" spans="1:8" ht="14.25" customHeight="1">
      <c r="A48" s="6"/>
      <c r="B48" s="6"/>
      <c r="C48" s="6"/>
      <c r="D48" s="6"/>
      <c r="E48" s="6"/>
      <c r="F48" s="6"/>
      <c r="G48" s="6"/>
      <c r="H48" s="6"/>
    </row>
    <row r="49" spans="1:8" ht="14.25" customHeight="1">
      <c r="A49" s="6"/>
      <c r="B49" s="6"/>
      <c r="C49" s="6"/>
      <c r="D49" s="6"/>
      <c r="E49" s="6"/>
      <c r="F49" s="6"/>
      <c r="G49" s="6"/>
      <c r="H49" s="6"/>
    </row>
    <row r="50" spans="1:8" ht="14.25" customHeight="1">
      <c r="A50" s="6"/>
      <c r="B50" s="6"/>
      <c r="C50" s="6"/>
      <c r="D50" s="6"/>
      <c r="E50" s="6"/>
      <c r="F50" s="6"/>
      <c r="G50" s="6"/>
      <c r="H50" s="6"/>
    </row>
    <row r="51" spans="1:8" ht="14.25" customHeight="1">
      <c r="A51" s="6"/>
      <c r="B51" s="6"/>
      <c r="C51" s="6"/>
      <c r="D51" s="6"/>
      <c r="E51" s="6"/>
      <c r="F51" s="6"/>
      <c r="G51" s="6"/>
      <c r="H51" s="6"/>
    </row>
    <row r="52" spans="1:8" ht="14.25" customHeight="1">
      <c r="A52" s="6"/>
      <c r="B52" s="6"/>
      <c r="C52" s="6"/>
      <c r="D52" s="6"/>
      <c r="E52" s="6"/>
      <c r="F52" s="6"/>
      <c r="G52" s="6"/>
      <c r="H52" s="6"/>
    </row>
    <row r="53" spans="1:8" ht="14.25" customHeight="1">
      <c r="A53" s="6"/>
      <c r="B53" s="6"/>
      <c r="C53" s="6"/>
      <c r="D53" s="6"/>
      <c r="E53" s="6"/>
      <c r="F53" s="6"/>
      <c r="G53" s="6"/>
      <c r="H53" s="6"/>
    </row>
    <row r="54" spans="1:8" ht="14.25" customHeight="1">
      <c r="A54" s="6"/>
      <c r="B54" s="6"/>
      <c r="C54" s="6"/>
      <c r="D54" s="6"/>
      <c r="E54" s="6"/>
      <c r="F54" s="6"/>
      <c r="G54" s="6"/>
      <c r="H54" s="6"/>
    </row>
    <row r="55" spans="1:8" ht="14.25" customHeight="1">
      <c r="A55" s="6"/>
      <c r="B55" s="6"/>
      <c r="C55" s="6"/>
      <c r="D55" s="6"/>
      <c r="E55" s="6"/>
      <c r="F55" s="6"/>
      <c r="G55" s="6"/>
      <c r="H55" s="6"/>
    </row>
    <row r="56" spans="1:8" ht="14.25" customHeight="1">
      <c r="A56" s="6"/>
      <c r="B56" s="6"/>
      <c r="C56" s="6"/>
      <c r="D56" s="6"/>
      <c r="E56" s="6"/>
      <c r="F56" s="6"/>
      <c r="G56" s="6"/>
      <c r="H56" s="6"/>
    </row>
    <row r="57" spans="1:8" ht="14.25" customHeight="1">
      <c r="A57" s="6"/>
      <c r="B57" s="6"/>
      <c r="C57" s="6"/>
      <c r="D57" s="6"/>
      <c r="E57" s="6"/>
      <c r="F57" s="6"/>
      <c r="G57" s="6"/>
      <c r="H57" s="6"/>
    </row>
    <row r="58" spans="1:8" ht="14.25" customHeight="1">
      <c r="A58" s="6"/>
      <c r="B58" s="6"/>
      <c r="C58" s="6"/>
      <c r="D58" s="6"/>
      <c r="E58" s="6"/>
      <c r="F58" s="6"/>
      <c r="G58" s="6"/>
      <c r="H58" s="6"/>
    </row>
    <row r="59" spans="1:8" ht="14.25" customHeight="1">
      <c r="A59" s="6"/>
      <c r="B59" s="6"/>
      <c r="C59" s="6"/>
      <c r="D59" s="6"/>
      <c r="E59" s="6"/>
      <c r="F59" s="6"/>
      <c r="G59" s="6"/>
      <c r="H59" s="6"/>
    </row>
    <row r="60" spans="1:8" ht="14.25" customHeight="1">
      <c r="A60" s="6"/>
      <c r="B60" s="6"/>
      <c r="C60" s="6"/>
      <c r="D60" s="6"/>
      <c r="E60" s="6"/>
      <c r="F60" s="6"/>
      <c r="G60" s="6"/>
      <c r="H60" s="6"/>
    </row>
    <row r="61" spans="1:8" ht="14.25" customHeight="1">
      <c r="A61" s="6"/>
      <c r="B61" s="6"/>
      <c r="C61" s="6"/>
      <c r="D61" s="6"/>
      <c r="E61" s="6"/>
      <c r="F61" s="6"/>
      <c r="G61" s="6"/>
      <c r="H61" s="6"/>
    </row>
    <row r="62" spans="1:8">
      <c r="A62" s="6"/>
      <c r="B62" s="6"/>
      <c r="C62" s="6"/>
      <c r="D62" s="6"/>
      <c r="E62" s="6"/>
      <c r="F62" s="6"/>
      <c r="G62" s="6"/>
      <c r="H62" s="6"/>
    </row>
    <row r="63" spans="1:8">
      <c r="A63" s="6"/>
      <c r="B63" s="6"/>
      <c r="C63" s="6"/>
      <c r="D63" s="6"/>
      <c r="E63" s="6"/>
      <c r="F63" s="6"/>
      <c r="G63" s="6"/>
      <c r="H63" s="6"/>
    </row>
    <row r="64" spans="1:8">
      <c r="A64" s="6"/>
      <c r="B64" s="6"/>
      <c r="C64" s="6"/>
      <c r="D64" s="6"/>
      <c r="E64" s="6"/>
      <c r="F64" s="6"/>
      <c r="G64" s="6"/>
      <c r="H64" s="6"/>
    </row>
    <row r="65" spans="1:8">
      <c r="A65" s="6"/>
      <c r="B65" s="6"/>
      <c r="C65" s="6"/>
      <c r="D65" s="6"/>
      <c r="E65" s="6"/>
      <c r="F65" s="6"/>
      <c r="G65" s="6"/>
      <c r="H65" s="6"/>
    </row>
    <row r="66" spans="1:8">
      <c r="A66" s="6"/>
      <c r="B66" s="6"/>
      <c r="C66" s="6"/>
      <c r="D66" s="6"/>
      <c r="E66" s="6"/>
      <c r="F66" s="6"/>
      <c r="G66" s="6"/>
      <c r="H66" s="6"/>
    </row>
    <row r="67" spans="1:8">
      <c r="A67" s="6"/>
      <c r="B67" s="6"/>
      <c r="C67" s="6"/>
      <c r="D67" s="6"/>
      <c r="E67" s="6"/>
      <c r="F67" s="6"/>
      <c r="G67" s="6"/>
      <c r="H67" s="6"/>
    </row>
    <row r="68" spans="1:8">
      <c r="A68" s="6"/>
      <c r="B68" s="6"/>
      <c r="C68" s="6"/>
      <c r="D68" s="6"/>
      <c r="E68" s="6"/>
      <c r="F68" s="6"/>
      <c r="G68" s="6"/>
      <c r="H68" s="6"/>
    </row>
    <row r="69" spans="1:8">
      <c r="A69" s="6"/>
      <c r="B69" s="6"/>
      <c r="C69" s="6"/>
      <c r="D69" s="6"/>
      <c r="E69" s="6"/>
      <c r="F69" s="6"/>
      <c r="G69" s="6"/>
      <c r="H69" s="6"/>
    </row>
    <row r="70" spans="1:8">
      <c r="A70" s="6"/>
      <c r="B70" s="6"/>
      <c r="C70" s="6"/>
      <c r="D70" s="6"/>
      <c r="E70" s="6"/>
      <c r="F70" s="6"/>
      <c r="G70" s="6"/>
      <c r="H70" s="6"/>
    </row>
    <row r="71" spans="1:8">
      <c r="A71" s="6"/>
      <c r="B71" s="6"/>
      <c r="C71" s="6"/>
      <c r="D71" s="6"/>
      <c r="E71" s="6"/>
      <c r="F71" s="6"/>
      <c r="G71" s="6"/>
      <c r="H71" s="6"/>
    </row>
  </sheetData>
  <mergeCells count="3">
    <mergeCell ref="A14:H14"/>
    <mergeCell ref="A15:H20"/>
    <mergeCell ref="A1:H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70"/>
  <sheetViews>
    <sheetView workbookViewId="0">
      <selection sqref="A1:H1"/>
    </sheetView>
  </sheetViews>
  <sheetFormatPr defaultRowHeight="14.25"/>
  <cols>
    <col min="1" max="8" width="24" customWidth="1"/>
  </cols>
  <sheetData>
    <row r="1" spans="1:8" ht="18" customHeight="1">
      <c r="A1" s="67" t="s">
        <v>513</v>
      </c>
      <c r="B1" s="64"/>
      <c r="C1" s="64"/>
      <c r="D1" s="64"/>
      <c r="E1" s="64"/>
      <c r="F1" s="64"/>
      <c r="G1" s="64"/>
      <c r="H1" s="64"/>
    </row>
    <row r="2" spans="1:8" ht="14.25" customHeight="1">
      <c r="A2" s="6"/>
      <c r="B2" s="6"/>
      <c r="C2" s="6"/>
      <c r="D2" s="6"/>
      <c r="E2" s="6"/>
      <c r="F2" s="6"/>
      <c r="G2" s="6"/>
      <c r="H2" s="6"/>
    </row>
    <row r="3" spans="1:8" ht="26.45" customHeight="1">
      <c r="A3" s="41" t="s">
        <v>230</v>
      </c>
      <c r="B3" s="41" t="s">
        <v>231</v>
      </c>
      <c r="C3" s="41" t="s">
        <v>232</v>
      </c>
      <c r="D3" s="41" t="s">
        <v>233</v>
      </c>
      <c r="E3" s="41" t="s">
        <v>234</v>
      </c>
      <c r="F3" s="41" t="s">
        <v>235</v>
      </c>
      <c r="G3" s="41" t="s">
        <v>236</v>
      </c>
      <c r="H3" s="41" t="s">
        <v>161</v>
      </c>
    </row>
    <row r="4" spans="1:8" ht="43.5">
      <c r="A4" s="6" t="s">
        <v>237</v>
      </c>
      <c r="B4" s="6" t="str">
        <f t="shared" ref="B4:B14" si="0">IF(LEFT(C4,2)="OK","OK",IF(LEFT(C4,8)="Advarsel","Advarsel","Kontrollér"))</f>
        <v>OK</v>
      </c>
      <c r="C4" s="6" t="str">
        <f>IF(Indtastning!B46="","Manglende data","OK – model er støtteværktøj")</f>
        <v>OK – model er støtteværktøj</v>
      </c>
      <c r="D4" s="6" t="s">
        <v>238</v>
      </c>
      <c r="E4" s="6" t="s">
        <v>239</v>
      </c>
      <c r="F4" s="6" t="s">
        <v>240</v>
      </c>
      <c r="G4" s="6" t="s">
        <v>241</v>
      </c>
      <c r="H4" s="6"/>
    </row>
    <row r="5" spans="1:8" ht="29.25">
      <c r="A5" s="6" t="s">
        <v>242</v>
      </c>
      <c r="B5" s="6" t="str">
        <f t="shared" si="0"/>
        <v>Advarsel</v>
      </c>
      <c r="C5" s="6" t="str">
        <f>IF(Indtastning!B37="","Manglende testsats",IF(AND(Indtastning!B37&gt;=Indtastning!B49,Indtastning!B37&lt;=Indtastning!B50),"OK","Advarsel"))</f>
        <v>Advarsel</v>
      </c>
      <c r="D5" s="6" t="s">
        <v>243</v>
      </c>
      <c r="E5" s="6" t="s">
        <v>244</v>
      </c>
      <c r="F5" s="6" t="s">
        <v>245</v>
      </c>
      <c r="G5" s="6" t="s">
        <v>246</v>
      </c>
      <c r="H5" s="6"/>
    </row>
    <row r="6" spans="1:8" ht="43.5">
      <c r="A6" s="6" t="s">
        <v>247</v>
      </c>
      <c r="B6" s="6" t="str">
        <f t="shared" si="0"/>
        <v>OK</v>
      </c>
      <c r="C6" s="6" t="str">
        <f>IF(Indtastning!B37&gt;Indtastning!B50,"Advarsel – mulig overbetaling","OK")</f>
        <v>OK</v>
      </c>
      <c r="D6" s="6" t="s">
        <v>248</v>
      </c>
      <c r="E6" s="6" t="s">
        <v>249</v>
      </c>
      <c r="F6" s="6" t="s">
        <v>250</v>
      </c>
      <c r="G6" s="6" t="s">
        <v>251</v>
      </c>
      <c r="H6" s="6"/>
    </row>
    <row r="7" spans="1:8" ht="43.5">
      <c r="A7" s="6" t="s">
        <v>252</v>
      </c>
      <c r="B7" s="6" t="str">
        <f t="shared" si="0"/>
        <v>OK</v>
      </c>
      <c r="C7" s="6" t="str">
        <f>IF(Indtastning!B20="Ja","OK","Advarsel")</f>
        <v>OK</v>
      </c>
      <c r="D7" s="6" t="s">
        <v>253</v>
      </c>
      <c r="E7" s="6" t="s">
        <v>254</v>
      </c>
      <c r="F7" s="6" t="s">
        <v>255</v>
      </c>
      <c r="G7" s="6" t="s">
        <v>256</v>
      </c>
      <c r="H7" s="6"/>
    </row>
    <row r="8" spans="1:8" ht="71.25">
      <c r="A8" s="6" t="s">
        <v>514</v>
      </c>
      <c r="B8" s="6" t="str">
        <f t="shared" si="0"/>
        <v>Kontrollér</v>
      </c>
      <c r="C8" s="6" t="s">
        <v>515</v>
      </c>
      <c r="D8" s="6" t="s">
        <v>516</v>
      </c>
      <c r="E8" s="6" t="s">
        <v>517</v>
      </c>
      <c r="F8" s="6" t="s">
        <v>518</v>
      </c>
      <c r="G8" s="6" t="s">
        <v>519</v>
      </c>
      <c r="H8" s="6" t="s">
        <v>520</v>
      </c>
    </row>
    <row r="9" spans="1:8" ht="29.25">
      <c r="A9" s="6" t="s">
        <v>257</v>
      </c>
      <c r="B9" s="6" t="str">
        <f t="shared" si="0"/>
        <v>OK</v>
      </c>
      <c r="C9" s="6" t="str">
        <f>IF(AND(Indtastning!B13&gt;0,Indtastning!B16&gt;0),"OK","Advarsel")</f>
        <v>OK</v>
      </c>
      <c r="D9" s="6" t="s">
        <v>258</v>
      </c>
      <c r="E9" s="6" t="s">
        <v>259</v>
      </c>
      <c r="F9" s="6" t="s">
        <v>260</v>
      </c>
      <c r="G9" s="6" t="s">
        <v>261</v>
      </c>
      <c r="H9" s="6"/>
    </row>
    <row r="10" spans="1:8" ht="29.25">
      <c r="A10" s="6" t="s">
        <v>262</v>
      </c>
      <c r="B10" s="6" t="str">
        <f t="shared" si="0"/>
        <v>OK</v>
      </c>
      <c r="C10" s="6" t="str">
        <f>IF(AND(Indtastning!B17&lt;&gt;"",Indtastning!B18&lt;&gt;"",Indtastning!B19&lt;&gt;""),"OK","Advarsel")</f>
        <v>OK</v>
      </c>
      <c r="D10" s="6" t="s">
        <v>263</v>
      </c>
      <c r="E10" s="6" t="s">
        <v>264</v>
      </c>
      <c r="F10" s="6" t="s">
        <v>265</v>
      </c>
      <c r="G10" s="6" t="s">
        <v>519</v>
      </c>
      <c r="H10" s="6"/>
    </row>
    <row r="11" spans="1:8" ht="43.5">
      <c r="A11" s="6" t="s">
        <v>266</v>
      </c>
      <c r="B11" s="6" t="str">
        <f t="shared" si="0"/>
        <v>OK</v>
      </c>
      <c r="C11" s="6" t="str">
        <f>"OK – ikke anvendt som facit"</f>
        <v>OK – ikke anvendt som facit</v>
      </c>
      <c r="D11" s="6" t="s">
        <v>521</v>
      </c>
      <c r="E11" s="6" t="s">
        <v>267</v>
      </c>
      <c r="F11" s="6" t="s">
        <v>268</v>
      </c>
      <c r="G11" s="6" t="s">
        <v>269</v>
      </c>
      <c r="H11" s="6"/>
    </row>
    <row r="12" spans="1:8" ht="43.5">
      <c r="A12" s="6" t="s">
        <v>270</v>
      </c>
      <c r="B12" s="6" t="str">
        <f t="shared" si="0"/>
        <v>OK</v>
      </c>
      <c r="C12" s="6" t="str">
        <f>"OK – model anvender CDS/konkret vurdering"</f>
        <v>OK – model anvender CDS/konkret vurdering</v>
      </c>
      <c r="D12" s="6" t="s">
        <v>271</v>
      </c>
      <c r="E12" s="6" t="s">
        <v>272</v>
      </c>
      <c r="F12" s="6" t="s">
        <v>273</v>
      </c>
      <c r="G12" s="6" t="s">
        <v>274</v>
      </c>
      <c r="H12" s="6"/>
    </row>
    <row r="13" spans="1:8" ht="39.6" customHeight="1">
      <c r="A13" s="6" t="s">
        <v>522</v>
      </c>
      <c r="B13" s="6" t="str">
        <f t="shared" si="0"/>
        <v>OK</v>
      </c>
      <c r="C13" s="6" t="s">
        <v>277</v>
      </c>
      <c r="D13" s="6" t="s">
        <v>523</v>
      </c>
      <c r="E13" s="6" t="s">
        <v>524</v>
      </c>
      <c r="F13" s="6" t="s">
        <v>525</v>
      </c>
      <c r="G13" s="6" t="s">
        <v>526</v>
      </c>
      <c r="H13" s="6" t="s">
        <v>527</v>
      </c>
    </row>
    <row r="14" spans="1:8" ht="79.150000000000006" customHeight="1">
      <c r="A14" s="6"/>
      <c r="B14" s="6" t="str">
        <f t="shared" si="0"/>
        <v>Kontrollér</v>
      </c>
      <c r="C14" s="6"/>
      <c r="D14" s="6"/>
      <c r="E14" s="6"/>
      <c r="F14" s="6"/>
      <c r="G14" s="6"/>
      <c r="H14" s="6"/>
    </row>
    <row r="15" spans="1:8" ht="14.25" customHeight="1">
      <c r="A15" s="6"/>
      <c r="B15" s="6"/>
      <c r="C15" s="6"/>
      <c r="D15" s="6"/>
      <c r="E15" s="6"/>
      <c r="F15" s="6"/>
      <c r="G15" s="6"/>
      <c r="H15" s="6"/>
    </row>
    <row r="16" spans="1:8" ht="14.25" customHeight="1">
      <c r="A16" s="60" t="s">
        <v>275</v>
      </c>
      <c r="B16" s="61"/>
      <c r="C16" s="61"/>
      <c r="D16" s="61"/>
      <c r="E16" s="61"/>
      <c r="F16" s="61"/>
      <c r="G16" s="61"/>
      <c r="H16" s="61"/>
    </row>
    <row r="17" spans="1:8" ht="14.25" customHeight="1">
      <c r="A17" s="61" t="s">
        <v>276</v>
      </c>
      <c r="B17" s="61" t="s">
        <v>277</v>
      </c>
      <c r="C17" s="61" t="s">
        <v>277</v>
      </c>
      <c r="D17" s="61" t="s">
        <v>278</v>
      </c>
      <c r="E17" s="61" t="s">
        <v>279</v>
      </c>
      <c r="F17" s="61" t="s">
        <v>280</v>
      </c>
      <c r="G17" s="61" t="s">
        <v>281</v>
      </c>
      <c r="H17" s="61" t="s">
        <v>282</v>
      </c>
    </row>
    <row r="18" spans="1:8" ht="39.6" customHeight="1">
      <c r="A18" s="6"/>
      <c r="B18" s="6"/>
      <c r="C18" s="6"/>
      <c r="D18" s="6"/>
      <c r="E18" s="6"/>
      <c r="F18" s="6"/>
      <c r="G18" s="6"/>
      <c r="H18" s="6"/>
    </row>
    <row r="19" spans="1:8" ht="14.25" customHeight="1">
      <c r="A19" s="6"/>
      <c r="B19" s="6"/>
      <c r="C19" s="6"/>
      <c r="D19" s="6"/>
      <c r="E19" s="6"/>
      <c r="F19" s="6"/>
      <c r="G19" s="6"/>
      <c r="H19" s="6"/>
    </row>
    <row r="20" spans="1:8" ht="14.25" customHeight="1">
      <c r="A20" s="6" t="s">
        <v>275</v>
      </c>
      <c r="B20" s="6"/>
      <c r="C20" s="6"/>
      <c r="D20" s="6"/>
      <c r="E20" s="6"/>
      <c r="F20" s="6"/>
      <c r="G20" s="6"/>
      <c r="H20" s="6"/>
    </row>
    <row r="21" spans="1:8" ht="66" customHeight="1">
      <c r="A21" s="6" t="s">
        <v>528</v>
      </c>
      <c r="B21" s="6"/>
      <c r="C21" s="6"/>
      <c r="D21" s="6"/>
      <c r="E21" s="6"/>
      <c r="F21" s="6"/>
      <c r="G21" s="6"/>
      <c r="H21" s="6"/>
    </row>
    <row r="22" spans="1:8" ht="14.25" customHeight="1">
      <c r="A22" s="6"/>
      <c r="B22" s="6"/>
      <c r="C22" s="6"/>
      <c r="D22" s="6"/>
      <c r="E22" s="6"/>
      <c r="F22" s="6"/>
      <c r="G22" s="6"/>
      <c r="H22" s="6"/>
    </row>
    <row r="23" spans="1:8" ht="14.25" customHeight="1">
      <c r="A23" s="6"/>
      <c r="B23" s="6"/>
      <c r="C23" s="6"/>
      <c r="D23" s="6"/>
      <c r="E23" s="6"/>
      <c r="F23" s="6"/>
      <c r="G23" s="6"/>
      <c r="H23" s="6"/>
    </row>
    <row r="24" spans="1:8" ht="14.25" customHeight="1">
      <c r="A24" s="6"/>
      <c r="B24" s="6"/>
      <c r="C24" s="6"/>
      <c r="D24" s="6"/>
      <c r="E24" s="6"/>
      <c r="F24" s="6"/>
      <c r="G24" s="6"/>
      <c r="H24" s="6"/>
    </row>
    <row r="25" spans="1:8" ht="14.25" customHeight="1">
      <c r="A25" s="6"/>
      <c r="B25" s="6"/>
      <c r="C25" s="6"/>
      <c r="D25" s="6"/>
      <c r="E25" s="6"/>
      <c r="F25" s="6"/>
      <c r="G25" s="6"/>
      <c r="H25" s="6"/>
    </row>
    <row r="26" spans="1:8" ht="14.25" customHeight="1">
      <c r="A26" s="6"/>
      <c r="B26" s="6"/>
      <c r="C26" s="6"/>
      <c r="D26" s="6"/>
      <c r="E26" s="6"/>
      <c r="F26" s="6"/>
      <c r="G26" s="6"/>
      <c r="H26" s="6"/>
    </row>
    <row r="27" spans="1:8" ht="14.25" customHeight="1">
      <c r="A27" s="6"/>
      <c r="B27" s="6"/>
      <c r="C27" s="6"/>
      <c r="D27" s="6"/>
      <c r="E27" s="6"/>
      <c r="F27" s="6"/>
      <c r="G27" s="6"/>
      <c r="H27" s="6"/>
    </row>
    <row r="28" spans="1:8" ht="14.25" customHeight="1">
      <c r="A28" s="6"/>
      <c r="B28" s="6"/>
      <c r="C28" s="6"/>
      <c r="D28" s="6"/>
      <c r="E28" s="6"/>
      <c r="F28" s="6"/>
      <c r="G28" s="6"/>
      <c r="H28" s="6"/>
    </row>
    <row r="29" spans="1:8" ht="14.25" customHeight="1">
      <c r="A29" s="6"/>
      <c r="B29" s="6"/>
      <c r="C29" s="6"/>
      <c r="D29" s="6"/>
      <c r="E29" s="6"/>
      <c r="F29" s="6"/>
      <c r="G29" s="6"/>
      <c r="H29" s="6"/>
    </row>
    <row r="30" spans="1:8" ht="14.25" customHeight="1">
      <c r="A30" s="6"/>
      <c r="B30" s="6"/>
      <c r="C30" s="6"/>
      <c r="D30" s="6"/>
      <c r="E30" s="6"/>
      <c r="F30" s="6"/>
      <c r="G30" s="6"/>
      <c r="H30" s="6"/>
    </row>
    <row r="31" spans="1:8" ht="14.25" customHeight="1">
      <c r="A31" s="6"/>
      <c r="B31" s="6"/>
      <c r="C31" s="6"/>
      <c r="D31" s="6"/>
      <c r="E31" s="6"/>
      <c r="F31" s="6"/>
      <c r="G31" s="6"/>
      <c r="H31" s="6"/>
    </row>
    <row r="32" spans="1:8" ht="14.25" customHeight="1">
      <c r="A32" s="6"/>
      <c r="B32" s="6"/>
      <c r="C32" s="6"/>
      <c r="D32" s="6"/>
      <c r="E32" s="6"/>
      <c r="F32" s="6"/>
      <c r="G32" s="6"/>
      <c r="H32" s="6"/>
    </row>
    <row r="33" spans="1:8" ht="14.25" customHeight="1">
      <c r="A33" s="6"/>
      <c r="B33" s="6"/>
      <c r="C33" s="6"/>
      <c r="D33" s="6"/>
      <c r="E33" s="6"/>
      <c r="F33" s="6"/>
      <c r="G33" s="6"/>
      <c r="H33" s="6"/>
    </row>
    <row r="34" spans="1:8" ht="14.25" customHeight="1">
      <c r="A34" s="6"/>
      <c r="B34" s="6"/>
      <c r="C34" s="6"/>
      <c r="D34" s="6"/>
      <c r="E34" s="6"/>
      <c r="F34" s="6"/>
      <c r="G34" s="6"/>
      <c r="H34" s="6"/>
    </row>
    <row r="35" spans="1:8" ht="14.25" customHeight="1">
      <c r="A35" s="6"/>
      <c r="B35" s="6"/>
      <c r="C35" s="6"/>
      <c r="D35" s="6"/>
      <c r="E35" s="6"/>
      <c r="F35" s="6"/>
      <c r="G35" s="6"/>
      <c r="H35" s="6"/>
    </row>
    <row r="36" spans="1:8" ht="14.25" customHeight="1">
      <c r="A36" s="6"/>
      <c r="B36" s="6"/>
      <c r="C36" s="6"/>
      <c r="D36" s="6"/>
      <c r="E36" s="6"/>
      <c r="F36" s="6"/>
      <c r="G36" s="6"/>
      <c r="H36" s="6"/>
    </row>
    <row r="37" spans="1:8" ht="14.25" customHeight="1">
      <c r="A37" s="6"/>
      <c r="B37" s="6"/>
      <c r="C37" s="6"/>
      <c r="D37" s="6"/>
      <c r="E37" s="6"/>
      <c r="F37" s="6"/>
      <c r="G37" s="6"/>
      <c r="H37" s="6"/>
    </row>
    <row r="38" spans="1:8" ht="14.25" customHeight="1">
      <c r="A38" s="6"/>
      <c r="B38" s="6"/>
      <c r="C38" s="6"/>
      <c r="D38" s="6"/>
      <c r="E38" s="6"/>
      <c r="F38" s="6"/>
      <c r="G38" s="6"/>
      <c r="H38" s="6"/>
    </row>
    <row r="39" spans="1:8" ht="14.25" customHeight="1">
      <c r="A39" s="6"/>
      <c r="B39" s="6"/>
      <c r="C39" s="6"/>
      <c r="D39" s="6"/>
      <c r="E39" s="6"/>
      <c r="F39" s="6"/>
      <c r="G39" s="6"/>
      <c r="H39" s="6"/>
    </row>
    <row r="40" spans="1:8" ht="14.25" customHeight="1">
      <c r="A40" s="6"/>
      <c r="B40" s="6"/>
      <c r="C40" s="6"/>
      <c r="D40" s="6"/>
      <c r="E40" s="6"/>
      <c r="F40" s="6"/>
      <c r="G40" s="6"/>
      <c r="H40" s="6"/>
    </row>
    <row r="41" spans="1:8" ht="14.25" customHeight="1">
      <c r="A41" s="6"/>
      <c r="B41" s="6"/>
      <c r="C41" s="6"/>
      <c r="D41" s="6"/>
      <c r="E41" s="6"/>
      <c r="F41" s="6"/>
      <c r="G41" s="6"/>
      <c r="H41" s="6"/>
    </row>
    <row r="42" spans="1:8" ht="14.25" customHeight="1">
      <c r="A42" s="6"/>
      <c r="B42" s="6"/>
      <c r="C42" s="6"/>
      <c r="D42" s="6"/>
      <c r="E42" s="6"/>
      <c r="F42" s="6"/>
      <c r="G42" s="6"/>
      <c r="H42" s="6"/>
    </row>
    <row r="43" spans="1:8" ht="14.25" customHeight="1">
      <c r="A43" s="6"/>
      <c r="B43" s="6"/>
      <c r="C43" s="6"/>
      <c r="D43" s="6"/>
      <c r="E43" s="6"/>
      <c r="F43" s="6"/>
      <c r="G43" s="6"/>
      <c r="H43" s="6"/>
    </row>
    <row r="44" spans="1:8" ht="14.25" customHeight="1">
      <c r="A44" s="6"/>
      <c r="B44" s="6"/>
      <c r="C44" s="6"/>
      <c r="D44" s="6"/>
      <c r="E44" s="6"/>
      <c r="F44" s="6"/>
      <c r="G44" s="6"/>
      <c r="H44" s="6"/>
    </row>
    <row r="45" spans="1:8" ht="14.25" customHeight="1">
      <c r="A45" s="6"/>
      <c r="B45" s="6"/>
      <c r="C45" s="6"/>
      <c r="D45" s="6"/>
      <c r="E45" s="6"/>
      <c r="F45" s="6"/>
      <c r="G45" s="6"/>
      <c r="H45" s="6"/>
    </row>
    <row r="46" spans="1:8" ht="14.25" customHeight="1">
      <c r="A46" s="6"/>
      <c r="B46" s="6"/>
      <c r="C46" s="6"/>
      <c r="D46" s="6"/>
      <c r="E46" s="6"/>
      <c r="F46" s="6"/>
      <c r="G46" s="6"/>
      <c r="H46" s="6"/>
    </row>
    <row r="47" spans="1:8" ht="14.25" customHeight="1">
      <c r="A47" s="6"/>
      <c r="B47" s="6"/>
      <c r="C47" s="6"/>
      <c r="D47" s="6"/>
      <c r="E47" s="6"/>
      <c r="F47" s="6"/>
      <c r="G47" s="6"/>
      <c r="H47" s="6"/>
    </row>
    <row r="48" spans="1:8" ht="14.25" customHeight="1">
      <c r="A48" s="6"/>
      <c r="B48" s="6"/>
      <c r="C48" s="6"/>
      <c r="D48" s="6"/>
      <c r="E48" s="6"/>
      <c r="F48" s="6"/>
      <c r="G48" s="6"/>
      <c r="H48" s="6"/>
    </row>
    <row r="49" spans="1:8" ht="14.25" customHeight="1">
      <c r="A49" s="6"/>
      <c r="B49" s="6"/>
      <c r="C49" s="6"/>
      <c r="D49" s="6"/>
      <c r="E49" s="6"/>
      <c r="F49" s="6"/>
      <c r="G49" s="6"/>
      <c r="H49" s="6"/>
    </row>
    <row r="50" spans="1:8" ht="14.25" customHeight="1">
      <c r="A50" s="6"/>
      <c r="B50" s="6"/>
      <c r="C50" s="6"/>
      <c r="D50" s="6"/>
      <c r="E50" s="6"/>
      <c r="F50" s="6"/>
      <c r="G50" s="6"/>
      <c r="H50" s="6"/>
    </row>
    <row r="51" spans="1:8" ht="14.25" customHeight="1">
      <c r="A51" s="6"/>
      <c r="B51" s="6"/>
      <c r="C51" s="6"/>
      <c r="D51" s="6"/>
      <c r="E51" s="6"/>
      <c r="F51" s="6"/>
      <c r="G51" s="6"/>
      <c r="H51" s="6"/>
    </row>
    <row r="52" spans="1:8" ht="14.25" customHeight="1">
      <c r="A52" s="6"/>
      <c r="B52" s="6"/>
      <c r="C52" s="6"/>
      <c r="D52" s="6"/>
      <c r="E52" s="6"/>
      <c r="F52" s="6"/>
      <c r="G52" s="6"/>
      <c r="H52" s="6"/>
    </row>
    <row r="53" spans="1:8" ht="14.25" customHeight="1">
      <c r="A53" s="6"/>
      <c r="B53" s="6"/>
      <c r="C53" s="6"/>
      <c r="D53" s="6"/>
      <c r="E53" s="6"/>
      <c r="F53" s="6"/>
      <c r="G53" s="6"/>
      <c r="H53" s="6"/>
    </row>
    <row r="54" spans="1:8" ht="14.25" customHeight="1">
      <c r="A54" s="6"/>
      <c r="B54" s="6"/>
      <c r="C54" s="6"/>
      <c r="D54" s="6"/>
      <c r="E54" s="6"/>
      <c r="F54" s="6"/>
      <c r="G54" s="6"/>
      <c r="H54" s="6"/>
    </row>
    <row r="55" spans="1:8" ht="14.25" customHeight="1">
      <c r="A55" s="6"/>
      <c r="B55" s="6"/>
      <c r="C55" s="6"/>
      <c r="D55" s="6"/>
      <c r="E55" s="6"/>
      <c r="F55" s="6"/>
      <c r="G55" s="6"/>
      <c r="H55" s="6"/>
    </row>
    <row r="56" spans="1:8" ht="14.25" customHeight="1">
      <c r="A56" s="6"/>
      <c r="B56" s="6"/>
      <c r="C56" s="6"/>
      <c r="D56" s="6"/>
      <c r="E56" s="6"/>
      <c r="F56" s="6"/>
      <c r="G56" s="6"/>
      <c r="H56" s="6"/>
    </row>
    <row r="57" spans="1:8" ht="14.25" customHeight="1">
      <c r="A57" s="6"/>
      <c r="B57" s="6"/>
      <c r="C57" s="6"/>
      <c r="D57" s="6"/>
      <c r="E57" s="6"/>
      <c r="F57" s="6"/>
      <c r="G57" s="6"/>
      <c r="H57" s="6"/>
    </row>
    <row r="58" spans="1:8" ht="14.25" customHeight="1">
      <c r="A58" s="6"/>
      <c r="B58" s="6"/>
      <c r="C58" s="6"/>
      <c r="D58" s="6"/>
      <c r="E58" s="6"/>
      <c r="F58" s="6"/>
      <c r="G58" s="6"/>
      <c r="H58" s="6"/>
    </row>
    <row r="59" spans="1:8" ht="14.25" customHeight="1">
      <c r="A59" s="6"/>
      <c r="B59" s="6"/>
      <c r="C59" s="6"/>
      <c r="D59" s="6"/>
      <c r="E59" s="6"/>
      <c r="F59" s="6"/>
      <c r="G59" s="6"/>
      <c r="H59" s="6"/>
    </row>
    <row r="60" spans="1:8" ht="14.25" customHeight="1">
      <c r="A60" s="6"/>
      <c r="B60" s="6"/>
      <c r="C60" s="6"/>
      <c r="D60" s="6"/>
      <c r="E60" s="6"/>
      <c r="F60" s="6"/>
      <c r="G60" s="6"/>
      <c r="H60" s="6"/>
    </row>
    <row r="61" spans="1:8">
      <c r="A61" s="6"/>
      <c r="B61" s="6"/>
      <c r="C61" s="6"/>
      <c r="D61" s="6"/>
      <c r="E61" s="6"/>
      <c r="F61" s="6"/>
      <c r="G61" s="6"/>
      <c r="H61" s="6"/>
    </row>
    <row r="62" spans="1:8">
      <c r="A62" s="6"/>
      <c r="B62" s="6"/>
      <c r="C62" s="6"/>
      <c r="D62" s="6"/>
      <c r="E62" s="6"/>
      <c r="F62" s="6"/>
      <c r="G62" s="6"/>
      <c r="H62" s="6"/>
    </row>
    <row r="63" spans="1:8">
      <c r="A63" s="6"/>
      <c r="B63" s="6"/>
      <c r="C63" s="6"/>
      <c r="D63" s="6"/>
      <c r="E63" s="6"/>
      <c r="F63" s="6"/>
      <c r="G63" s="6"/>
      <c r="H63" s="6"/>
    </row>
    <row r="64" spans="1:8">
      <c r="A64" s="6"/>
      <c r="B64" s="6"/>
      <c r="C64" s="6"/>
      <c r="D64" s="6"/>
      <c r="E64" s="6"/>
      <c r="F64" s="6"/>
      <c r="G64" s="6"/>
      <c r="H64" s="6"/>
    </row>
    <row r="65" spans="1:8">
      <c r="A65" s="6"/>
      <c r="B65" s="6"/>
      <c r="C65" s="6"/>
      <c r="D65" s="6"/>
      <c r="E65" s="6"/>
      <c r="F65" s="6"/>
      <c r="G65" s="6"/>
      <c r="H65" s="6"/>
    </row>
    <row r="66" spans="1:8">
      <c r="A66" s="6"/>
      <c r="B66" s="6"/>
      <c r="C66" s="6"/>
      <c r="D66" s="6"/>
      <c r="E66" s="6"/>
      <c r="F66" s="6"/>
      <c r="G66" s="6"/>
      <c r="H66" s="6"/>
    </row>
    <row r="67" spans="1:8">
      <c r="A67" s="6"/>
      <c r="B67" s="6"/>
      <c r="C67" s="6"/>
      <c r="D67" s="6"/>
      <c r="E67" s="6"/>
      <c r="F67" s="6"/>
      <c r="G67" s="6"/>
      <c r="H67" s="6"/>
    </row>
    <row r="68" spans="1:8">
      <c r="A68" s="6"/>
      <c r="B68" s="6"/>
      <c r="C68" s="6"/>
      <c r="D68" s="6"/>
      <c r="E68" s="6"/>
      <c r="F68" s="6"/>
      <c r="G68" s="6"/>
      <c r="H68" s="6"/>
    </row>
    <row r="69" spans="1:8">
      <c r="A69" s="6"/>
      <c r="B69" s="6"/>
      <c r="C69" s="6"/>
      <c r="D69" s="6"/>
      <c r="E69" s="6"/>
      <c r="F69" s="6"/>
      <c r="G69" s="6"/>
      <c r="H69" s="6"/>
    </row>
    <row r="70" spans="1:8">
      <c r="A70" s="6"/>
      <c r="B70" s="6"/>
      <c r="C70" s="6"/>
      <c r="D70" s="6"/>
      <c r="E70" s="6"/>
      <c r="F70" s="6"/>
      <c r="G70" s="6"/>
      <c r="H70" s="6"/>
    </row>
  </sheetData>
  <mergeCells count="3">
    <mergeCell ref="A1:H1"/>
    <mergeCell ref="A16:H16"/>
    <mergeCell ref="A17:H17"/>
  </mergeCells>
  <conditionalFormatting sqref="B4:B14">
    <cfRule type="expression" dxfId="1" priority="1">
      <formula>B4="Advarsel"</formula>
    </cfRule>
    <cfRule type="expression" dxfId="0" priority="2">
      <formula>B4="OK"</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70"/>
  <sheetViews>
    <sheetView workbookViewId="0">
      <selection sqref="A1:D1"/>
    </sheetView>
  </sheetViews>
  <sheetFormatPr defaultRowHeight="14.25"/>
  <cols>
    <col min="1" max="1" width="30" customWidth="1"/>
    <col min="2" max="2" width="43" customWidth="1"/>
    <col min="3" max="3" width="70" customWidth="1"/>
    <col min="4" max="4" width="55" customWidth="1"/>
  </cols>
  <sheetData>
    <row r="1" spans="1:8" ht="18" customHeight="1">
      <c r="A1" s="67" t="s">
        <v>283</v>
      </c>
      <c r="B1" s="64"/>
      <c r="C1" s="64"/>
      <c r="D1" s="64"/>
      <c r="E1" s="20"/>
      <c r="F1" s="20"/>
      <c r="G1" s="20"/>
      <c r="H1" s="20"/>
    </row>
    <row r="2" spans="1:8" ht="14.25" customHeight="1">
      <c r="A2" s="6"/>
      <c r="B2" s="6"/>
      <c r="C2" s="6"/>
      <c r="D2" s="6"/>
      <c r="E2" s="6"/>
      <c r="F2" s="6"/>
      <c r="G2" s="6"/>
      <c r="H2" s="6"/>
    </row>
    <row r="3" spans="1:8" ht="14.25" customHeight="1">
      <c r="A3" s="8" t="s">
        <v>284</v>
      </c>
      <c r="B3" s="8" t="s">
        <v>133</v>
      </c>
      <c r="C3" s="8" t="s">
        <v>285</v>
      </c>
      <c r="D3" s="8" t="s">
        <v>286</v>
      </c>
      <c r="E3" s="6"/>
      <c r="F3" s="6"/>
      <c r="G3" s="6"/>
      <c r="H3" s="6"/>
    </row>
    <row r="4" spans="1:8" ht="28.5">
      <c r="A4" s="6" t="s">
        <v>287</v>
      </c>
      <c r="B4" s="6" t="s">
        <v>288</v>
      </c>
      <c r="C4" s="6" t="s">
        <v>289</v>
      </c>
      <c r="D4" s="6" t="s">
        <v>290</v>
      </c>
      <c r="E4" s="6"/>
      <c r="F4" s="6"/>
      <c r="G4" s="6"/>
      <c r="H4" s="6"/>
    </row>
    <row r="5" spans="1:8">
      <c r="A5" s="6" t="s">
        <v>246</v>
      </c>
      <c r="B5" s="6" t="s">
        <v>291</v>
      </c>
      <c r="C5" s="6" t="s">
        <v>292</v>
      </c>
      <c r="D5" s="6" t="s">
        <v>293</v>
      </c>
      <c r="E5" s="6"/>
      <c r="F5" s="6"/>
      <c r="G5" s="6"/>
      <c r="H5" s="6"/>
    </row>
    <row r="6" spans="1:8" ht="28.5">
      <c r="A6" s="6" t="s">
        <v>294</v>
      </c>
      <c r="B6" s="6" t="s">
        <v>291</v>
      </c>
      <c r="C6" s="6" t="s">
        <v>292</v>
      </c>
      <c r="D6" s="6" t="s">
        <v>295</v>
      </c>
      <c r="E6" s="6"/>
      <c r="F6" s="6"/>
      <c r="G6" s="6"/>
      <c r="H6" s="6"/>
    </row>
    <row r="7" spans="1:8" ht="28.5">
      <c r="A7" s="6" t="s">
        <v>261</v>
      </c>
      <c r="B7" s="6" t="s">
        <v>296</v>
      </c>
      <c r="C7" s="6" t="s">
        <v>297</v>
      </c>
      <c r="D7" s="6" t="s">
        <v>529</v>
      </c>
      <c r="E7" s="6"/>
      <c r="F7" s="6"/>
      <c r="G7" s="6"/>
      <c r="H7" s="6"/>
    </row>
    <row r="8" spans="1:8" ht="28.5">
      <c r="A8" s="6" t="s">
        <v>298</v>
      </c>
      <c r="B8" s="6" t="s">
        <v>299</v>
      </c>
      <c r="C8" s="6" t="s">
        <v>300</v>
      </c>
      <c r="D8" s="6" t="s">
        <v>530</v>
      </c>
      <c r="E8" s="6"/>
      <c r="F8" s="6"/>
      <c r="G8" s="6"/>
      <c r="H8" s="6"/>
    </row>
    <row r="9" spans="1:8" ht="14.25" customHeight="1">
      <c r="A9" s="6" t="s">
        <v>301</v>
      </c>
      <c r="B9" s="6" t="s">
        <v>302</v>
      </c>
      <c r="C9" s="6" t="s">
        <v>303</v>
      </c>
      <c r="D9" s="6" t="s">
        <v>304</v>
      </c>
      <c r="E9" s="6"/>
      <c r="F9" s="6"/>
      <c r="G9" s="6"/>
      <c r="H9" s="6"/>
    </row>
    <row r="10" spans="1:8" ht="28.5">
      <c r="A10" s="6" t="s">
        <v>305</v>
      </c>
      <c r="B10" s="6" t="s">
        <v>306</v>
      </c>
      <c r="C10" s="6" t="s">
        <v>307</v>
      </c>
      <c r="D10" s="6" t="s">
        <v>308</v>
      </c>
      <c r="E10" s="6"/>
      <c r="F10" s="6"/>
      <c r="G10" s="6"/>
      <c r="H10" s="6"/>
    </row>
    <row r="11" spans="1:8" ht="28.5">
      <c r="A11" s="6" t="s">
        <v>309</v>
      </c>
      <c r="B11" s="6" t="s">
        <v>310</v>
      </c>
      <c r="C11" s="43" t="s">
        <v>311</v>
      </c>
      <c r="D11" s="6" t="s">
        <v>312</v>
      </c>
      <c r="E11" s="6"/>
      <c r="F11" s="6"/>
      <c r="G11" s="6"/>
      <c r="H11" s="6"/>
    </row>
    <row r="12" spans="1:8" ht="28.5">
      <c r="A12" s="6" t="s">
        <v>313</v>
      </c>
      <c r="B12" s="6" t="s">
        <v>314</v>
      </c>
      <c r="C12" s="6" t="s">
        <v>315</v>
      </c>
      <c r="D12" s="6" t="s">
        <v>316</v>
      </c>
      <c r="E12" s="6"/>
      <c r="F12" s="6"/>
      <c r="G12" s="6"/>
      <c r="H12" s="6"/>
    </row>
    <row r="13" spans="1:8" ht="28.5">
      <c r="A13" s="6" t="s">
        <v>317</v>
      </c>
      <c r="B13" s="6" t="s">
        <v>318</v>
      </c>
      <c r="C13" s="6" t="s">
        <v>315</v>
      </c>
      <c r="D13" s="6" t="s">
        <v>531</v>
      </c>
      <c r="E13" s="6"/>
      <c r="F13" s="6"/>
      <c r="G13" s="6"/>
      <c r="H13" s="6"/>
    </row>
    <row r="14" spans="1:8" ht="28.5">
      <c r="A14" s="6" t="s">
        <v>319</v>
      </c>
      <c r="B14" s="6" t="s">
        <v>320</v>
      </c>
      <c r="C14" s="6" t="s">
        <v>321</v>
      </c>
      <c r="D14" s="6" t="s">
        <v>322</v>
      </c>
      <c r="E14" s="6"/>
      <c r="F14" s="6"/>
      <c r="G14" s="6"/>
      <c r="H14" s="6"/>
    </row>
    <row r="15" spans="1:8" ht="28.5">
      <c r="A15" s="6" t="s">
        <v>323</v>
      </c>
      <c r="B15" s="6" t="s">
        <v>324</v>
      </c>
      <c r="C15" s="6" t="s">
        <v>325</v>
      </c>
      <c r="D15" s="6" t="s">
        <v>326</v>
      </c>
      <c r="E15" s="6"/>
      <c r="F15" s="6"/>
      <c r="G15" s="6"/>
      <c r="H15" s="6"/>
    </row>
    <row r="16" spans="1:8" ht="28.5">
      <c r="A16" s="6" t="s">
        <v>327</v>
      </c>
      <c r="B16" s="6" t="s">
        <v>328</v>
      </c>
      <c r="C16" s="6" t="s">
        <v>329</v>
      </c>
      <c r="D16" s="6" t="s">
        <v>330</v>
      </c>
      <c r="E16" s="6"/>
      <c r="F16" s="6"/>
      <c r="G16" s="6"/>
      <c r="H16" s="6"/>
    </row>
    <row r="17" spans="1:8" ht="28.5">
      <c r="A17" s="6" t="s">
        <v>331</v>
      </c>
      <c r="B17" s="6" t="s">
        <v>332</v>
      </c>
      <c r="C17" s="6" t="s">
        <v>333</v>
      </c>
      <c r="D17" s="6" t="s">
        <v>334</v>
      </c>
      <c r="E17" s="6"/>
      <c r="F17" s="6"/>
      <c r="G17" s="6"/>
      <c r="H17" s="6"/>
    </row>
    <row r="18" spans="1:8" ht="39.6" customHeight="1">
      <c r="A18" s="6"/>
      <c r="B18" s="6"/>
      <c r="C18" s="6"/>
      <c r="D18" s="6"/>
      <c r="E18" s="6"/>
      <c r="F18" s="6"/>
      <c r="G18" s="6"/>
      <c r="H18" s="6"/>
    </row>
    <row r="19" spans="1:8" ht="14.25" customHeight="1">
      <c r="A19" s="6"/>
      <c r="B19" s="6"/>
      <c r="C19" s="6"/>
      <c r="D19" s="6"/>
      <c r="E19" s="6"/>
      <c r="F19" s="6"/>
      <c r="G19" s="6"/>
      <c r="H19" s="6"/>
    </row>
    <row r="20" spans="1:8" ht="52.7" customHeight="1">
      <c r="A20" s="6" t="s">
        <v>335</v>
      </c>
      <c r="B20" s="6" t="s">
        <v>336</v>
      </c>
      <c r="C20" s="6"/>
      <c r="D20" s="6"/>
      <c r="E20" s="6"/>
      <c r="F20" s="6"/>
      <c r="G20" s="6"/>
      <c r="H20" s="6"/>
    </row>
    <row r="21" spans="1:8" ht="14.25" customHeight="1">
      <c r="A21" s="6"/>
      <c r="B21" s="6"/>
      <c r="C21" s="6"/>
      <c r="D21" s="6"/>
      <c r="E21" s="6"/>
      <c r="F21" s="6"/>
      <c r="G21" s="6"/>
      <c r="H21" s="6"/>
    </row>
    <row r="22" spans="1:8" ht="14.25" customHeight="1">
      <c r="A22" s="6"/>
      <c r="B22" s="6"/>
      <c r="C22" s="6"/>
      <c r="D22" s="6"/>
      <c r="E22" s="6"/>
      <c r="F22" s="6"/>
      <c r="G22" s="6"/>
      <c r="H22" s="6"/>
    </row>
    <row r="23" spans="1:8" ht="14.25" customHeight="1">
      <c r="A23" s="6"/>
      <c r="B23" s="6"/>
      <c r="C23" s="6"/>
      <c r="D23" s="6"/>
      <c r="E23" s="6"/>
      <c r="F23" s="6"/>
      <c r="G23" s="6"/>
      <c r="H23" s="6"/>
    </row>
    <row r="24" spans="1:8" ht="14.25" customHeight="1">
      <c r="A24" s="6"/>
      <c r="B24" s="6"/>
      <c r="C24" s="6"/>
      <c r="D24" s="6"/>
      <c r="E24" s="6"/>
      <c r="F24" s="6"/>
      <c r="G24" s="6"/>
      <c r="H24" s="6"/>
    </row>
    <row r="25" spans="1:8" ht="14.25" customHeight="1">
      <c r="A25" s="6"/>
      <c r="B25" s="6"/>
      <c r="C25" s="6"/>
      <c r="D25" s="6"/>
      <c r="E25" s="6"/>
      <c r="F25" s="6"/>
      <c r="G25" s="6"/>
      <c r="H25" s="6"/>
    </row>
    <row r="26" spans="1:8" ht="14.25" customHeight="1">
      <c r="A26" s="6"/>
      <c r="B26" s="6"/>
      <c r="C26" s="6"/>
      <c r="D26" s="6"/>
      <c r="E26" s="6"/>
      <c r="F26" s="6"/>
      <c r="G26" s="6"/>
      <c r="H26" s="6"/>
    </row>
    <row r="27" spans="1:8" ht="14.25" customHeight="1">
      <c r="A27" s="6"/>
      <c r="B27" s="6"/>
      <c r="C27" s="6"/>
      <c r="D27" s="6"/>
      <c r="E27" s="6"/>
      <c r="F27" s="6"/>
      <c r="G27" s="6"/>
      <c r="H27" s="6"/>
    </row>
    <row r="28" spans="1:8" ht="14.25" customHeight="1">
      <c r="A28" s="6"/>
      <c r="B28" s="6"/>
      <c r="C28" s="6"/>
      <c r="D28" s="6"/>
      <c r="E28" s="6"/>
      <c r="F28" s="6"/>
      <c r="G28" s="6"/>
      <c r="H28" s="6"/>
    </row>
    <row r="29" spans="1:8" ht="14.25" customHeight="1">
      <c r="A29" s="6"/>
      <c r="B29" s="6"/>
      <c r="C29" s="6"/>
      <c r="D29" s="6"/>
      <c r="E29" s="6"/>
      <c r="F29" s="6"/>
      <c r="G29" s="6"/>
      <c r="H29" s="6"/>
    </row>
    <row r="30" spans="1:8" ht="14.25" customHeight="1">
      <c r="A30" s="6"/>
      <c r="B30" s="6"/>
      <c r="C30" s="6"/>
      <c r="D30" s="6"/>
      <c r="E30" s="6"/>
      <c r="F30" s="6"/>
      <c r="G30" s="6"/>
      <c r="H30" s="6"/>
    </row>
    <row r="31" spans="1:8" ht="14.25" customHeight="1">
      <c r="A31" s="6"/>
      <c r="B31" s="6"/>
      <c r="C31" s="6"/>
      <c r="D31" s="6"/>
      <c r="E31" s="6"/>
      <c r="F31" s="6"/>
      <c r="G31" s="6"/>
      <c r="H31" s="6"/>
    </row>
    <row r="32" spans="1:8" ht="14.25" customHeight="1">
      <c r="A32" s="6"/>
      <c r="B32" s="6"/>
      <c r="C32" s="6"/>
      <c r="D32" s="6"/>
      <c r="E32" s="6"/>
      <c r="F32" s="6"/>
      <c r="G32" s="6"/>
      <c r="H32" s="6"/>
    </row>
    <row r="33" spans="1:8" ht="14.25" customHeight="1">
      <c r="A33" s="6"/>
      <c r="B33" s="6"/>
      <c r="C33" s="6"/>
      <c r="D33" s="6"/>
      <c r="E33" s="6"/>
      <c r="F33" s="6"/>
      <c r="G33" s="6"/>
      <c r="H33" s="6"/>
    </row>
    <row r="34" spans="1:8" ht="14.25" customHeight="1">
      <c r="A34" s="6"/>
      <c r="B34" s="6"/>
      <c r="C34" s="6"/>
      <c r="D34" s="6"/>
      <c r="E34" s="6"/>
      <c r="F34" s="6"/>
      <c r="G34" s="6"/>
      <c r="H34" s="6"/>
    </row>
    <row r="35" spans="1:8" ht="14.25" customHeight="1">
      <c r="A35" s="6"/>
      <c r="B35" s="6"/>
      <c r="C35" s="6"/>
      <c r="D35" s="6"/>
      <c r="E35" s="6"/>
      <c r="F35" s="6"/>
      <c r="G35" s="6"/>
      <c r="H35" s="6"/>
    </row>
    <row r="36" spans="1:8" ht="14.25" customHeight="1">
      <c r="A36" s="6"/>
      <c r="B36" s="6"/>
      <c r="C36" s="6"/>
      <c r="D36" s="6"/>
      <c r="E36" s="6"/>
      <c r="F36" s="6"/>
      <c r="G36" s="6"/>
      <c r="H36" s="6"/>
    </row>
    <row r="37" spans="1:8" ht="14.25" customHeight="1">
      <c r="A37" s="6"/>
      <c r="B37" s="6"/>
      <c r="C37" s="6"/>
      <c r="D37" s="6"/>
      <c r="E37" s="6"/>
      <c r="F37" s="6"/>
      <c r="G37" s="6"/>
      <c r="H37" s="6"/>
    </row>
    <row r="38" spans="1:8" ht="14.25" customHeight="1">
      <c r="A38" s="6"/>
      <c r="B38" s="6"/>
      <c r="C38" s="6"/>
      <c r="D38" s="6"/>
      <c r="E38" s="6"/>
      <c r="F38" s="6"/>
      <c r="G38" s="6"/>
      <c r="H38" s="6"/>
    </row>
    <row r="39" spans="1:8" ht="14.25" customHeight="1">
      <c r="A39" s="6"/>
      <c r="B39" s="6"/>
      <c r="C39" s="6"/>
      <c r="D39" s="6"/>
      <c r="E39" s="6"/>
      <c r="F39" s="6"/>
      <c r="G39" s="6"/>
      <c r="H39" s="6"/>
    </row>
    <row r="40" spans="1:8" ht="14.25" customHeight="1">
      <c r="A40" s="6"/>
      <c r="B40" s="6"/>
      <c r="C40" s="6"/>
      <c r="D40" s="6"/>
      <c r="E40" s="6"/>
      <c r="F40" s="6"/>
      <c r="G40" s="6"/>
      <c r="H40" s="6"/>
    </row>
    <row r="41" spans="1:8" ht="14.25" customHeight="1">
      <c r="A41" s="6"/>
      <c r="B41" s="6"/>
      <c r="C41" s="6"/>
      <c r="D41" s="6"/>
      <c r="E41" s="6"/>
      <c r="F41" s="6"/>
      <c r="G41" s="6"/>
      <c r="H41" s="6"/>
    </row>
    <row r="42" spans="1:8" ht="14.25" customHeight="1">
      <c r="A42" s="6"/>
      <c r="B42" s="6"/>
      <c r="C42" s="6"/>
      <c r="D42" s="6"/>
      <c r="E42" s="6"/>
      <c r="F42" s="6"/>
      <c r="G42" s="6"/>
      <c r="H42" s="6"/>
    </row>
    <row r="43" spans="1:8" ht="14.25" customHeight="1">
      <c r="A43" s="6"/>
      <c r="B43" s="6"/>
      <c r="C43" s="6"/>
      <c r="D43" s="6"/>
      <c r="E43" s="6"/>
      <c r="F43" s="6"/>
      <c r="G43" s="6"/>
      <c r="H43" s="6"/>
    </row>
    <row r="44" spans="1:8" ht="14.25" customHeight="1">
      <c r="A44" s="6"/>
      <c r="B44" s="6"/>
      <c r="C44" s="6"/>
      <c r="D44" s="6"/>
      <c r="E44" s="6"/>
      <c r="F44" s="6"/>
      <c r="G44" s="6"/>
      <c r="H44" s="6"/>
    </row>
    <row r="45" spans="1:8" ht="14.25" customHeight="1">
      <c r="A45" s="6"/>
      <c r="B45" s="6"/>
      <c r="C45" s="6"/>
      <c r="D45" s="6"/>
      <c r="E45" s="6"/>
      <c r="F45" s="6"/>
      <c r="G45" s="6"/>
      <c r="H45" s="6"/>
    </row>
    <row r="46" spans="1:8" ht="14.25" customHeight="1">
      <c r="A46" s="6"/>
      <c r="B46" s="6"/>
      <c r="C46" s="6"/>
      <c r="D46" s="6"/>
      <c r="E46" s="6"/>
      <c r="F46" s="6"/>
      <c r="G46" s="6"/>
      <c r="H46" s="6"/>
    </row>
    <row r="47" spans="1:8" ht="14.25" customHeight="1">
      <c r="A47" s="6"/>
      <c r="B47" s="6"/>
      <c r="C47" s="6"/>
      <c r="D47" s="6"/>
      <c r="E47" s="6"/>
      <c r="F47" s="6"/>
      <c r="G47" s="6"/>
      <c r="H47" s="6"/>
    </row>
    <row r="48" spans="1:8" ht="14.25" customHeight="1">
      <c r="A48" s="6"/>
      <c r="B48" s="6"/>
      <c r="C48" s="6"/>
      <c r="D48" s="6"/>
      <c r="E48" s="6"/>
      <c r="F48" s="6"/>
      <c r="G48" s="6"/>
      <c r="H48" s="6"/>
    </row>
    <row r="49" spans="1:8" ht="14.25" customHeight="1">
      <c r="A49" s="6"/>
      <c r="B49" s="6"/>
      <c r="C49" s="6"/>
      <c r="D49" s="6"/>
      <c r="E49" s="6"/>
      <c r="F49" s="6"/>
      <c r="G49" s="6"/>
      <c r="H49" s="6"/>
    </row>
    <row r="50" spans="1:8" ht="14.25" customHeight="1">
      <c r="A50" s="6"/>
      <c r="B50" s="6"/>
      <c r="C50" s="6"/>
      <c r="D50" s="6"/>
      <c r="E50" s="6"/>
      <c r="F50" s="6"/>
      <c r="G50" s="6"/>
      <c r="H50" s="6"/>
    </row>
    <row r="51" spans="1:8" ht="14.25" customHeight="1">
      <c r="A51" s="6"/>
      <c r="B51" s="6"/>
      <c r="C51" s="6"/>
      <c r="D51" s="6"/>
      <c r="E51" s="6"/>
      <c r="F51" s="6"/>
      <c r="G51" s="6"/>
      <c r="H51" s="6"/>
    </row>
    <row r="52" spans="1:8" ht="14.25" customHeight="1">
      <c r="A52" s="6"/>
      <c r="B52" s="6"/>
      <c r="C52" s="6"/>
      <c r="D52" s="6"/>
      <c r="E52" s="6"/>
      <c r="F52" s="6"/>
      <c r="G52" s="6"/>
      <c r="H52" s="6"/>
    </row>
    <row r="53" spans="1:8" ht="14.25" customHeight="1">
      <c r="A53" s="6"/>
      <c r="B53" s="6"/>
      <c r="C53" s="6"/>
      <c r="D53" s="6"/>
      <c r="E53" s="6"/>
      <c r="F53" s="6"/>
      <c r="G53" s="6"/>
      <c r="H53" s="6"/>
    </row>
    <row r="54" spans="1:8" ht="14.25" customHeight="1">
      <c r="A54" s="6"/>
      <c r="B54" s="6"/>
      <c r="C54" s="6"/>
      <c r="D54" s="6"/>
      <c r="E54" s="6"/>
      <c r="F54" s="6"/>
      <c r="G54" s="6"/>
      <c r="H54" s="6"/>
    </row>
    <row r="55" spans="1:8" ht="14.25" customHeight="1">
      <c r="A55" s="6"/>
      <c r="B55" s="6"/>
      <c r="C55" s="6"/>
      <c r="D55" s="6"/>
      <c r="E55" s="6"/>
      <c r="F55" s="6"/>
      <c r="G55" s="6"/>
      <c r="H55" s="6"/>
    </row>
    <row r="56" spans="1:8" ht="14.25" customHeight="1">
      <c r="A56" s="6"/>
      <c r="B56" s="6"/>
      <c r="C56" s="6"/>
      <c r="D56" s="6"/>
      <c r="E56" s="6"/>
      <c r="F56" s="6"/>
      <c r="G56" s="6"/>
      <c r="H56" s="6"/>
    </row>
    <row r="57" spans="1:8" ht="14.25" customHeight="1">
      <c r="A57" s="6"/>
      <c r="B57" s="6"/>
      <c r="C57" s="6"/>
      <c r="D57" s="6"/>
      <c r="E57" s="6"/>
      <c r="F57" s="6"/>
      <c r="G57" s="6"/>
      <c r="H57" s="6"/>
    </row>
    <row r="58" spans="1:8" ht="14.25" customHeight="1">
      <c r="A58" s="6"/>
      <c r="B58" s="6"/>
      <c r="C58" s="6"/>
      <c r="D58" s="6"/>
      <c r="E58" s="6"/>
      <c r="F58" s="6"/>
      <c r="G58" s="6"/>
      <c r="H58" s="6"/>
    </row>
    <row r="59" spans="1:8" ht="14.25" customHeight="1">
      <c r="A59" s="6"/>
      <c r="B59" s="6"/>
      <c r="C59" s="6"/>
      <c r="D59" s="6"/>
      <c r="E59" s="6"/>
      <c r="F59" s="6"/>
      <c r="G59" s="6"/>
      <c r="H59" s="6"/>
    </row>
    <row r="60" spans="1:8" ht="14.25" customHeight="1">
      <c r="A60" s="6"/>
      <c r="B60" s="6"/>
      <c r="C60" s="6"/>
      <c r="D60" s="6"/>
      <c r="E60" s="6"/>
      <c r="F60" s="6"/>
      <c r="G60" s="6"/>
      <c r="H60" s="6"/>
    </row>
    <row r="61" spans="1:8">
      <c r="A61" s="6"/>
      <c r="B61" s="6"/>
      <c r="C61" s="6"/>
      <c r="D61" s="6"/>
      <c r="E61" s="6"/>
      <c r="F61" s="6"/>
      <c r="G61" s="6"/>
      <c r="H61" s="6"/>
    </row>
    <row r="62" spans="1:8">
      <c r="A62" s="6"/>
      <c r="B62" s="6"/>
      <c r="C62" s="6"/>
      <c r="D62" s="6"/>
      <c r="E62" s="6"/>
      <c r="F62" s="6"/>
      <c r="G62" s="6"/>
      <c r="H62" s="6"/>
    </row>
    <row r="63" spans="1:8">
      <c r="A63" s="6"/>
      <c r="B63" s="6"/>
      <c r="C63" s="6"/>
      <c r="D63" s="6"/>
      <c r="E63" s="6"/>
      <c r="F63" s="6"/>
      <c r="G63" s="6"/>
      <c r="H63" s="6"/>
    </row>
    <row r="64" spans="1:8">
      <c r="A64" s="6"/>
      <c r="B64" s="6"/>
      <c r="C64" s="6"/>
      <c r="D64" s="6"/>
      <c r="E64" s="6"/>
      <c r="F64" s="6"/>
      <c r="G64" s="6"/>
      <c r="H64" s="6"/>
    </row>
    <row r="65" spans="1:8">
      <c r="A65" s="6"/>
      <c r="B65" s="6"/>
      <c r="C65" s="6"/>
      <c r="D65" s="6"/>
      <c r="E65" s="6"/>
      <c r="F65" s="6"/>
      <c r="G65" s="6"/>
      <c r="H65" s="6"/>
    </row>
    <row r="66" spans="1:8">
      <c r="A66" s="6"/>
      <c r="B66" s="6"/>
      <c r="C66" s="6"/>
      <c r="D66" s="6"/>
      <c r="E66" s="6"/>
      <c r="F66" s="6"/>
      <c r="G66" s="6"/>
      <c r="H66" s="6"/>
    </row>
    <row r="67" spans="1:8">
      <c r="A67" s="6"/>
      <c r="B67" s="6"/>
      <c r="C67" s="6"/>
      <c r="D67" s="6"/>
      <c r="E67" s="6"/>
      <c r="F67" s="6"/>
      <c r="G67" s="6"/>
      <c r="H67" s="6"/>
    </row>
    <row r="68" spans="1:8">
      <c r="A68" s="6"/>
      <c r="B68" s="6"/>
      <c r="C68" s="6"/>
      <c r="D68" s="6"/>
      <c r="E68" s="6"/>
      <c r="F68" s="6"/>
      <c r="G68" s="6"/>
      <c r="H68" s="6"/>
    </row>
    <row r="69" spans="1:8">
      <c r="A69" s="6"/>
      <c r="B69" s="6"/>
      <c r="C69" s="6"/>
      <c r="D69" s="6"/>
      <c r="E69" s="6"/>
      <c r="F69" s="6"/>
      <c r="G69" s="6"/>
      <c r="H69" s="6"/>
    </row>
    <row r="70" spans="1:8">
      <c r="A70" s="6"/>
      <c r="B70" s="6"/>
      <c r="C70" s="6"/>
      <c r="D70" s="6"/>
      <c r="E70" s="6"/>
      <c r="F70" s="6"/>
      <c r="G70" s="6"/>
      <c r="H70" s="6"/>
    </row>
  </sheetData>
  <mergeCells count="1">
    <mergeCell ref="A1:D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70"/>
  <sheetViews>
    <sheetView topLeftCell="A16" workbookViewId="0"/>
  </sheetViews>
  <sheetFormatPr defaultRowHeight="14.25"/>
  <cols>
    <col min="1" max="1" width="35" customWidth="1"/>
    <col min="2" max="2" width="100" customWidth="1"/>
  </cols>
  <sheetData>
    <row r="1" spans="1:8" ht="14.25" customHeight="1">
      <c r="A1" s="20" t="s">
        <v>337</v>
      </c>
      <c r="B1" s="20" t="s">
        <v>338</v>
      </c>
      <c r="C1" s="20"/>
      <c r="D1" s="20"/>
      <c r="E1" s="20"/>
      <c r="F1" s="20"/>
      <c r="G1" s="20"/>
      <c r="H1" s="20"/>
    </row>
    <row r="2" spans="1:8" ht="14.25" customHeight="1">
      <c r="A2" s="6" t="s">
        <v>339</v>
      </c>
      <c r="B2" s="6" t="s">
        <v>340</v>
      </c>
      <c r="C2" s="6"/>
      <c r="D2" s="6"/>
      <c r="E2" s="6"/>
      <c r="F2" s="6"/>
      <c r="G2" s="6"/>
      <c r="H2" s="6"/>
    </row>
    <row r="3" spans="1:8" ht="14.25" customHeight="1">
      <c r="A3" s="6" t="s">
        <v>341</v>
      </c>
      <c r="B3" s="6" t="s">
        <v>342</v>
      </c>
      <c r="C3" s="6"/>
      <c r="D3" s="6"/>
      <c r="E3" s="6"/>
      <c r="F3" s="6"/>
      <c r="G3" s="6"/>
      <c r="H3" s="6"/>
    </row>
    <row r="4" spans="1:8" ht="14.25" customHeight="1">
      <c r="A4" s="6" t="s">
        <v>343</v>
      </c>
      <c r="B4" s="6" t="s">
        <v>344</v>
      </c>
      <c r="C4" s="6"/>
      <c r="D4" s="6"/>
      <c r="E4" s="6"/>
      <c r="F4" s="6"/>
      <c r="G4" s="6"/>
      <c r="H4" s="6"/>
    </row>
    <row r="5" spans="1:8" ht="14.25" customHeight="1">
      <c r="A5" s="6" t="s">
        <v>345</v>
      </c>
      <c r="B5" s="6" t="s">
        <v>346</v>
      </c>
      <c r="C5" s="6"/>
      <c r="D5" s="6"/>
      <c r="E5" s="6"/>
      <c r="F5" s="6"/>
      <c r="G5" s="6"/>
      <c r="H5" s="6"/>
    </row>
    <row r="6" spans="1:8" ht="14.25" customHeight="1">
      <c r="A6" s="6" t="s">
        <v>347</v>
      </c>
      <c r="B6" s="6" t="s">
        <v>348</v>
      </c>
      <c r="C6" s="6"/>
      <c r="D6" s="6"/>
      <c r="E6" s="6"/>
      <c r="F6" s="6"/>
      <c r="G6" s="6"/>
      <c r="H6" s="6"/>
    </row>
    <row r="7" spans="1:8" ht="14.25" customHeight="1">
      <c r="A7" s="6" t="s">
        <v>349</v>
      </c>
      <c r="B7" s="6" t="s">
        <v>350</v>
      </c>
      <c r="C7" s="6"/>
      <c r="D7" s="6"/>
      <c r="E7" s="6"/>
      <c r="F7" s="6"/>
      <c r="G7" s="6"/>
      <c r="H7" s="6"/>
    </row>
    <row r="8" spans="1:8" ht="14.25" customHeight="1">
      <c r="A8" s="6" t="s">
        <v>351</v>
      </c>
      <c r="B8" s="6" t="s">
        <v>352</v>
      </c>
      <c r="C8" s="6"/>
      <c r="D8" s="6"/>
      <c r="E8" s="6"/>
      <c r="F8" s="6"/>
      <c r="G8" s="6"/>
      <c r="H8" s="6"/>
    </row>
    <row r="9" spans="1:8" ht="14.25" customHeight="1">
      <c r="A9" s="6" t="s">
        <v>92</v>
      </c>
      <c r="B9" s="6" t="s">
        <v>353</v>
      </c>
      <c r="C9" s="6"/>
      <c r="D9" s="6"/>
      <c r="E9" s="6"/>
      <c r="F9" s="6"/>
      <c r="G9" s="6"/>
      <c r="H9" s="6"/>
    </row>
    <row r="10" spans="1:8" ht="14.25" customHeight="1">
      <c r="A10" s="6" t="s">
        <v>354</v>
      </c>
      <c r="B10" s="6" t="s">
        <v>355</v>
      </c>
      <c r="C10" s="6"/>
      <c r="D10" s="6"/>
      <c r="E10" s="6"/>
      <c r="F10" s="6"/>
      <c r="G10" s="6"/>
      <c r="H10" s="6"/>
    </row>
    <row r="11" spans="1:8" ht="14.25" customHeight="1">
      <c r="A11" s="6" t="s">
        <v>356</v>
      </c>
      <c r="B11" s="6" t="s">
        <v>357</v>
      </c>
      <c r="C11" s="6"/>
      <c r="D11" s="6"/>
      <c r="E11" s="6"/>
      <c r="F11" s="6"/>
      <c r="G11" s="6"/>
      <c r="H11" s="6"/>
    </row>
    <row r="12" spans="1:8" ht="14.25" customHeight="1">
      <c r="A12" s="6" t="s">
        <v>358</v>
      </c>
      <c r="B12" s="6" t="s">
        <v>359</v>
      </c>
      <c r="C12" s="6"/>
      <c r="D12" s="6"/>
      <c r="E12" s="6"/>
      <c r="F12" s="6"/>
      <c r="G12" s="6"/>
      <c r="H12" s="6"/>
    </row>
    <row r="13" spans="1:8" ht="14.25" customHeight="1">
      <c r="A13" s="6" t="s">
        <v>360</v>
      </c>
      <c r="B13" s="6" t="s">
        <v>361</v>
      </c>
      <c r="C13" s="6"/>
      <c r="D13" s="6"/>
      <c r="E13" s="6"/>
      <c r="F13" s="6"/>
      <c r="G13" s="6"/>
      <c r="H13" s="6"/>
    </row>
    <row r="14" spans="1:8" ht="14.25" customHeight="1">
      <c r="A14" s="6" t="s">
        <v>362</v>
      </c>
      <c r="B14" s="6" t="s">
        <v>363</v>
      </c>
      <c r="C14" s="6"/>
      <c r="D14" s="6"/>
      <c r="E14" s="6"/>
      <c r="F14" s="6"/>
      <c r="G14" s="6"/>
      <c r="H14" s="6"/>
    </row>
    <row r="15" spans="1:8" ht="14.25" customHeight="1">
      <c r="A15" s="6" t="s">
        <v>364</v>
      </c>
      <c r="B15" s="6" t="s">
        <v>365</v>
      </c>
      <c r="C15" s="6"/>
      <c r="D15" s="6"/>
      <c r="E15" s="6"/>
      <c r="F15" s="6"/>
      <c r="G15" s="6"/>
      <c r="H15" s="6"/>
    </row>
    <row r="16" spans="1:8" ht="14.25" customHeight="1">
      <c r="A16" s="6" t="s">
        <v>366</v>
      </c>
      <c r="B16" s="6" t="s">
        <v>367</v>
      </c>
      <c r="C16" s="6"/>
      <c r="D16" s="6"/>
      <c r="E16" s="6"/>
      <c r="F16" s="6"/>
      <c r="G16" s="6"/>
      <c r="H16" s="6"/>
    </row>
    <row r="17" spans="1:8" ht="14.25" customHeight="1">
      <c r="A17" s="6" t="s">
        <v>368</v>
      </c>
      <c r="B17" s="6" t="s">
        <v>369</v>
      </c>
      <c r="C17" s="6"/>
      <c r="D17" s="6"/>
      <c r="E17" s="6"/>
      <c r="F17" s="6"/>
      <c r="G17" s="6"/>
      <c r="H17" s="6"/>
    </row>
    <row r="18" spans="1:8" ht="14.25" customHeight="1">
      <c r="A18" s="6" t="s">
        <v>370</v>
      </c>
      <c r="B18" s="6" t="s">
        <v>371</v>
      </c>
      <c r="C18" s="6"/>
      <c r="D18" s="6"/>
      <c r="E18" s="6"/>
      <c r="F18" s="6"/>
      <c r="G18" s="6"/>
      <c r="H18" s="6"/>
    </row>
    <row r="19" spans="1:8" ht="14.25" customHeight="1">
      <c r="A19" s="6" t="s">
        <v>372</v>
      </c>
      <c r="B19" s="6" t="s">
        <v>373</v>
      </c>
      <c r="C19" s="6"/>
      <c r="D19" s="6"/>
      <c r="E19" s="6"/>
      <c r="F19" s="6"/>
      <c r="G19" s="6"/>
      <c r="H19" s="6"/>
    </row>
    <row r="20" spans="1:8" ht="14.25" customHeight="1">
      <c r="A20" s="6" t="s">
        <v>374</v>
      </c>
      <c r="B20" s="6" t="s">
        <v>375</v>
      </c>
      <c r="C20" s="6"/>
      <c r="D20" s="6"/>
      <c r="E20" s="6"/>
      <c r="F20" s="6"/>
      <c r="G20" s="6"/>
      <c r="H20" s="6"/>
    </row>
    <row r="21" spans="1:8" ht="14.25" customHeight="1">
      <c r="A21" s="6" t="s">
        <v>376</v>
      </c>
      <c r="B21" s="6" t="s">
        <v>377</v>
      </c>
      <c r="C21" s="6"/>
      <c r="D21" s="6"/>
      <c r="E21" s="6"/>
      <c r="F21" s="6"/>
      <c r="G21" s="6"/>
      <c r="H21" s="6"/>
    </row>
    <row r="22" spans="1:8" ht="14.25" customHeight="1">
      <c r="A22" s="6" t="s">
        <v>378</v>
      </c>
      <c r="B22" s="6" t="s">
        <v>379</v>
      </c>
      <c r="C22" s="6"/>
      <c r="D22" s="6"/>
      <c r="E22" s="6"/>
      <c r="F22" s="6"/>
      <c r="G22" s="6"/>
      <c r="H22" s="6"/>
    </row>
    <row r="23" spans="1:8" ht="26.45" customHeight="1">
      <c r="A23" s="6" t="s">
        <v>380</v>
      </c>
      <c r="B23" s="6" t="s">
        <v>381</v>
      </c>
      <c r="C23" s="6"/>
      <c r="D23" s="6"/>
      <c r="E23" s="6"/>
      <c r="F23" s="6"/>
      <c r="G23" s="6"/>
      <c r="H23" s="6"/>
    </row>
    <row r="24" spans="1:8" ht="26.45" customHeight="1">
      <c r="A24" s="6" t="s">
        <v>382</v>
      </c>
      <c r="B24" s="6" t="s">
        <v>383</v>
      </c>
      <c r="C24" s="6"/>
      <c r="D24" s="6"/>
      <c r="E24" s="6"/>
      <c r="F24" s="6"/>
      <c r="G24" s="6"/>
      <c r="H24" s="6"/>
    </row>
    <row r="25" spans="1:8" ht="26.45" customHeight="1">
      <c r="A25" s="6" t="s">
        <v>384</v>
      </c>
      <c r="B25" s="6" t="s">
        <v>385</v>
      </c>
      <c r="C25" s="6"/>
      <c r="D25" s="6"/>
      <c r="E25" s="6"/>
      <c r="F25" s="6"/>
      <c r="G25" s="6"/>
      <c r="H25" s="6"/>
    </row>
    <row r="26" spans="1:8" ht="26.45" customHeight="1">
      <c r="A26" s="6" t="s">
        <v>386</v>
      </c>
      <c r="B26" s="6" t="s">
        <v>387</v>
      </c>
      <c r="C26" s="6"/>
      <c r="D26" s="6"/>
      <c r="E26" s="6"/>
      <c r="F26" s="6"/>
      <c r="G26" s="6"/>
      <c r="H26" s="6"/>
    </row>
    <row r="27" spans="1:8" ht="14.25" customHeight="1">
      <c r="A27" s="6" t="s">
        <v>388</v>
      </c>
      <c r="B27" s="6" t="s">
        <v>389</v>
      </c>
      <c r="C27" s="6"/>
      <c r="D27" s="6"/>
      <c r="E27" s="6"/>
      <c r="F27" s="6"/>
      <c r="G27" s="6"/>
      <c r="H27" s="6"/>
    </row>
    <row r="28" spans="1:8" ht="26.45" customHeight="1">
      <c r="A28" s="6" t="s">
        <v>390</v>
      </c>
      <c r="B28" s="6" t="s">
        <v>391</v>
      </c>
      <c r="C28" s="6"/>
      <c r="D28" s="6"/>
      <c r="E28" s="6"/>
      <c r="F28" s="6"/>
      <c r="G28" s="6"/>
      <c r="H28" s="6"/>
    </row>
    <row r="29" spans="1:8" ht="26.45" customHeight="1">
      <c r="A29" s="6" t="s">
        <v>392</v>
      </c>
      <c r="B29" s="6" t="s">
        <v>393</v>
      </c>
      <c r="C29" s="6"/>
      <c r="D29" s="6"/>
      <c r="E29" s="6"/>
      <c r="F29" s="6"/>
      <c r="G29" s="6"/>
      <c r="H29" s="6"/>
    </row>
    <row r="30" spans="1:8" ht="14.25" customHeight="1">
      <c r="A30" s="6" t="s">
        <v>394</v>
      </c>
      <c r="B30" s="6" t="s">
        <v>395</v>
      </c>
      <c r="C30" s="6"/>
      <c r="D30" s="6"/>
      <c r="E30" s="6"/>
      <c r="F30" s="6"/>
      <c r="G30" s="6"/>
      <c r="H30" s="6"/>
    </row>
    <row r="31" spans="1:8" ht="26.45" customHeight="1">
      <c r="A31" s="6" t="s">
        <v>196</v>
      </c>
      <c r="B31" s="6" t="s">
        <v>396</v>
      </c>
      <c r="C31" s="6"/>
      <c r="D31" s="6"/>
      <c r="E31" s="6"/>
      <c r="F31" s="6"/>
      <c r="G31" s="6"/>
      <c r="H31" s="6"/>
    </row>
    <row r="32" spans="1:8" ht="26.45" customHeight="1">
      <c r="A32" s="6" t="s">
        <v>98</v>
      </c>
      <c r="B32" s="6" t="s">
        <v>397</v>
      </c>
      <c r="C32" s="6"/>
      <c r="D32" s="6"/>
      <c r="E32" s="6"/>
      <c r="F32" s="6"/>
      <c r="G32" s="6"/>
      <c r="H32" s="6"/>
    </row>
    <row r="33" spans="1:8" ht="26.45" customHeight="1">
      <c r="A33" s="6" t="s">
        <v>398</v>
      </c>
      <c r="B33" s="6" t="s">
        <v>399</v>
      </c>
      <c r="C33" s="6"/>
      <c r="D33" s="6"/>
      <c r="E33" s="6"/>
      <c r="F33" s="6"/>
      <c r="G33" s="6"/>
      <c r="H33" s="6"/>
    </row>
    <row r="34" spans="1:8" ht="14.25" customHeight="1">
      <c r="A34" s="6" t="s">
        <v>532</v>
      </c>
      <c r="B34" s="6" t="s">
        <v>533</v>
      </c>
      <c r="C34" s="6"/>
      <c r="D34" s="6"/>
      <c r="E34" s="6"/>
      <c r="F34" s="6"/>
      <c r="G34" s="6"/>
      <c r="H34" s="6"/>
    </row>
    <row r="35" spans="1:8" ht="14.25" customHeight="1">
      <c r="A35" s="6" t="s">
        <v>534</v>
      </c>
      <c r="B35" s="6" t="s">
        <v>535</v>
      </c>
      <c r="C35" s="6"/>
      <c r="D35" s="6"/>
      <c r="E35" s="6"/>
      <c r="F35" s="6"/>
      <c r="G35" s="6"/>
      <c r="H35" s="6"/>
    </row>
    <row r="36" spans="1:8" ht="14.25" customHeight="1">
      <c r="A36" s="6" t="s">
        <v>400</v>
      </c>
      <c r="B36" s="6" t="s">
        <v>401</v>
      </c>
      <c r="C36" s="6"/>
      <c r="D36" s="6"/>
      <c r="E36" s="6"/>
      <c r="F36" s="6"/>
      <c r="G36" s="6"/>
      <c r="H36" s="6"/>
    </row>
    <row r="37" spans="1:8" ht="26.45" customHeight="1">
      <c r="A37" s="6" t="s">
        <v>402</v>
      </c>
      <c r="B37" s="6" t="s">
        <v>403</v>
      </c>
      <c r="C37" s="6"/>
      <c r="D37" s="6"/>
      <c r="E37" s="6"/>
      <c r="F37" s="6"/>
      <c r="G37" s="6"/>
      <c r="H37" s="6"/>
    </row>
    <row r="38" spans="1:8" ht="14.25" customHeight="1">
      <c r="A38" s="6" t="s">
        <v>225</v>
      </c>
      <c r="B38" s="6" t="s">
        <v>404</v>
      </c>
      <c r="C38" s="6"/>
      <c r="D38" s="6"/>
      <c r="E38" s="6"/>
      <c r="F38" s="6"/>
      <c r="G38" s="6"/>
      <c r="H38" s="6"/>
    </row>
    <row r="39" spans="1:8" ht="14.25" customHeight="1">
      <c r="A39" s="6"/>
      <c r="B39" s="6"/>
      <c r="C39" s="6"/>
      <c r="D39" s="6"/>
      <c r="E39" s="6"/>
      <c r="F39" s="6"/>
      <c r="G39" s="6"/>
      <c r="H39" s="6"/>
    </row>
    <row r="40" spans="1:8" ht="14.25" customHeight="1">
      <c r="A40" s="6"/>
      <c r="B40" s="6"/>
      <c r="C40" s="6"/>
      <c r="D40" s="6"/>
      <c r="E40" s="6"/>
      <c r="F40" s="6"/>
      <c r="G40" s="6"/>
      <c r="H40" s="6"/>
    </row>
    <row r="41" spans="1:8" ht="14.25" customHeight="1">
      <c r="A41" s="6"/>
      <c r="B41" s="6"/>
      <c r="C41" s="6"/>
      <c r="D41" s="6"/>
      <c r="E41" s="6"/>
      <c r="F41" s="6"/>
      <c r="G41" s="6"/>
      <c r="H41" s="6"/>
    </row>
    <row r="42" spans="1:8" ht="14.25" customHeight="1">
      <c r="A42" s="6"/>
      <c r="B42" s="6"/>
      <c r="C42" s="6"/>
      <c r="D42" s="6"/>
      <c r="E42" s="6"/>
      <c r="F42" s="6"/>
      <c r="G42" s="6"/>
      <c r="H42" s="6"/>
    </row>
    <row r="43" spans="1:8" ht="14.25" customHeight="1">
      <c r="A43" s="6"/>
      <c r="B43" s="6"/>
      <c r="C43" s="6"/>
      <c r="D43" s="6"/>
      <c r="E43" s="6"/>
      <c r="F43" s="6"/>
      <c r="G43" s="6"/>
      <c r="H43" s="6"/>
    </row>
    <row r="44" spans="1:8" ht="14.25" customHeight="1">
      <c r="A44" s="6"/>
      <c r="B44" s="6"/>
      <c r="C44" s="6"/>
      <c r="D44" s="6"/>
      <c r="E44" s="6"/>
      <c r="F44" s="6"/>
      <c r="G44" s="6"/>
      <c r="H44" s="6"/>
    </row>
    <row r="45" spans="1:8" ht="14.25" customHeight="1">
      <c r="A45" s="6"/>
      <c r="B45" s="6"/>
      <c r="C45" s="6"/>
      <c r="D45" s="6"/>
      <c r="E45" s="6"/>
      <c r="F45" s="6"/>
      <c r="G45" s="6"/>
      <c r="H45" s="6"/>
    </row>
    <row r="46" spans="1:8" ht="14.25" customHeight="1">
      <c r="A46" s="6"/>
      <c r="B46" s="6"/>
      <c r="C46" s="6"/>
      <c r="D46" s="6"/>
      <c r="E46" s="6"/>
      <c r="F46" s="6"/>
      <c r="G46" s="6"/>
      <c r="H46" s="6"/>
    </row>
    <row r="47" spans="1:8" ht="14.25" customHeight="1">
      <c r="A47" s="6"/>
      <c r="B47" s="6"/>
      <c r="C47" s="6"/>
      <c r="D47" s="6"/>
      <c r="E47" s="6"/>
      <c r="F47" s="6"/>
      <c r="G47" s="6"/>
      <c r="H47" s="6"/>
    </row>
    <row r="48" spans="1:8" ht="14.25" customHeight="1">
      <c r="A48" s="6"/>
      <c r="B48" s="6"/>
      <c r="C48" s="6"/>
      <c r="D48" s="6"/>
      <c r="E48" s="6"/>
      <c r="F48" s="6"/>
      <c r="G48" s="6"/>
      <c r="H48" s="6"/>
    </row>
    <row r="49" spans="1:8" ht="14.25" customHeight="1">
      <c r="A49" s="6"/>
      <c r="B49" s="6"/>
      <c r="C49" s="6"/>
      <c r="D49" s="6"/>
      <c r="E49" s="6"/>
      <c r="F49" s="6"/>
      <c r="G49" s="6"/>
      <c r="H49" s="6"/>
    </row>
    <row r="50" spans="1:8" ht="14.25" customHeight="1">
      <c r="A50" s="6"/>
      <c r="B50" s="6"/>
      <c r="C50" s="6"/>
      <c r="D50" s="6"/>
      <c r="E50" s="6"/>
      <c r="F50" s="6"/>
      <c r="G50" s="6"/>
      <c r="H50" s="6"/>
    </row>
    <row r="51" spans="1:8" ht="14.25" customHeight="1">
      <c r="A51" s="6"/>
      <c r="B51" s="6"/>
      <c r="C51" s="6"/>
      <c r="D51" s="6"/>
      <c r="E51" s="6"/>
      <c r="F51" s="6"/>
      <c r="G51" s="6"/>
      <c r="H51" s="6"/>
    </row>
    <row r="52" spans="1:8" ht="14.25" customHeight="1">
      <c r="A52" s="6"/>
      <c r="B52" s="6"/>
      <c r="C52" s="6"/>
      <c r="D52" s="6"/>
      <c r="E52" s="6"/>
      <c r="F52" s="6"/>
      <c r="G52" s="6"/>
      <c r="H52" s="6"/>
    </row>
    <row r="53" spans="1:8" ht="14.25" customHeight="1">
      <c r="A53" s="6"/>
      <c r="B53" s="6"/>
      <c r="C53" s="6"/>
      <c r="D53" s="6"/>
      <c r="E53" s="6"/>
      <c r="F53" s="6"/>
      <c r="G53" s="6"/>
      <c r="H53" s="6"/>
    </row>
    <row r="54" spans="1:8" ht="14.25" customHeight="1">
      <c r="A54" s="6"/>
      <c r="B54" s="6"/>
      <c r="C54" s="6"/>
      <c r="D54" s="6"/>
      <c r="E54" s="6"/>
      <c r="F54" s="6"/>
      <c r="G54" s="6"/>
      <c r="H54" s="6"/>
    </row>
    <row r="55" spans="1:8" ht="14.25" customHeight="1">
      <c r="A55" s="6"/>
      <c r="B55" s="6"/>
      <c r="C55" s="6"/>
      <c r="D55" s="6"/>
      <c r="E55" s="6"/>
      <c r="F55" s="6"/>
      <c r="G55" s="6"/>
      <c r="H55" s="6"/>
    </row>
    <row r="56" spans="1:8" ht="14.25" customHeight="1">
      <c r="A56" s="6"/>
      <c r="B56" s="6"/>
      <c r="C56" s="6"/>
      <c r="D56" s="6"/>
      <c r="E56" s="6"/>
      <c r="F56" s="6"/>
      <c r="G56" s="6"/>
      <c r="H56" s="6"/>
    </row>
    <row r="57" spans="1:8" ht="14.25" customHeight="1">
      <c r="A57" s="6"/>
      <c r="B57" s="6"/>
      <c r="C57" s="6"/>
      <c r="D57" s="6"/>
      <c r="E57" s="6"/>
      <c r="F57" s="6"/>
      <c r="G57" s="6"/>
      <c r="H57" s="6"/>
    </row>
    <row r="58" spans="1:8" ht="14.25" customHeight="1">
      <c r="A58" s="6"/>
      <c r="B58" s="6"/>
      <c r="C58" s="6"/>
      <c r="D58" s="6"/>
      <c r="E58" s="6"/>
      <c r="F58" s="6"/>
      <c r="G58" s="6"/>
      <c r="H58" s="6"/>
    </row>
    <row r="59" spans="1:8" ht="14.25" customHeight="1">
      <c r="A59" s="6"/>
      <c r="B59" s="6"/>
      <c r="C59" s="6"/>
      <c r="D59" s="6"/>
      <c r="E59" s="6"/>
      <c r="F59" s="6"/>
      <c r="G59" s="6"/>
      <c r="H59" s="6"/>
    </row>
    <row r="60" spans="1:8" ht="14.25" customHeight="1">
      <c r="A60" s="6"/>
      <c r="B60" s="6"/>
      <c r="C60" s="6"/>
      <c r="D60" s="6"/>
      <c r="E60" s="6"/>
      <c r="F60" s="6"/>
      <c r="G60" s="6"/>
      <c r="H60" s="6"/>
    </row>
    <row r="61" spans="1:8">
      <c r="A61" s="6"/>
      <c r="B61" s="6"/>
      <c r="C61" s="6"/>
      <c r="D61" s="6"/>
      <c r="E61" s="6"/>
      <c r="F61" s="6"/>
      <c r="G61" s="6"/>
      <c r="H61" s="6"/>
    </row>
    <row r="62" spans="1:8">
      <c r="A62" s="6"/>
      <c r="B62" s="6"/>
      <c r="C62" s="6"/>
      <c r="D62" s="6"/>
      <c r="E62" s="6"/>
      <c r="F62" s="6"/>
      <c r="G62" s="6"/>
      <c r="H62" s="6"/>
    </row>
    <row r="63" spans="1:8">
      <c r="A63" s="6"/>
      <c r="B63" s="6"/>
      <c r="C63" s="6"/>
      <c r="D63" s="6"/>
      <c r="E63" s="6"/>
      <c r="F63" s="6"/>
      <c r="G63" s="6"/>
      <c r="H63" s="6"/>
    </row>
    <row r="64" spans="1:8">
      <c r="A64" s="6"/>
      <c r="B64" s="6"/>
      <c r="C64" s="6"/>
      <c r="D64" s="6"/>
      <c r="E64" s="6"/>
      <c r="F64" s="6"/>
      <c r="G64" s="6"/>
      <c r="H64" s="6"/>
    </row>
    <row r="65" spans="1:8">
      <c r="A65" s="6"/>
      <c r="B65" s="6"/>
      <c r="C65" s="6"/>
      <c r="D65" s="6"/>
      <c r="E65" s="6"/>
      <c r="F65" s="6"/>
      <c r="G65" s="6"/>
      <c r="H65" s="6"/>
    </row>
    <row r="66" spans="1:8">
      <c r="A66" s="6"/>
      <c r="B66" s="6"/>
      <c r="C66" s="6"/>
      <c r="D66" s="6"/>
      <c r="E66" s="6"/>
      <c r="F66" s="6"/>
      <c r="G66" s="6"/>
      <c r="H66" s="6"/>
    </row>
    <row r="67" spans="1:8">
      <c r="A67" s="6"/>
      <c r="B67" s="6"/>
      <c r="C67" s="6"/>
      <c r="D67" s="6"/>
      <c r="E67" s="6"/>
      <c r="F67" s="6"/>
      <c r="G67" s="6"/>
      <c r="H67" s="6"/>
    </row>
    <row r="68" spans="1:8">
      <c r="A68" s="6"/>
      <c r="B68" s="6"/>
      <c r="C68" s="6"/>
      <c r="D68" s="6"/>
      <c r="E68" s="6"/>
      <c r="F68" s="6"/>
      <c r="G68" s="6"/>
      <c r="H68" s="6"/>
    </row>
    <row r="69" spans="1:8">
      <c r="A69" s="6"/>
      <c r="B69" s="6"/>
      <c r="C69" s="6"/>
      <c r="D69" s="6"/>
      <c r="E69" s="6"/>
      <c r="F69" s="6"/>
      <c r="G69" s="6"/>
      <c r="H69" s="6"/>
    </row>
    <row r="70" spans="1:8">
      <c r="A70" s="6"/>
      <c r="B70" s="6"/>
      <c r="C70" s="6"/>
      <c r="D70" s="6"/>
      <c r="E70" s="6"/>
      <c r="F70" s="6"/>
      <c r="G70" s="6"/>
      <c r="H70" s="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70"/>
  <sheetViews>
    <sheetView workbookViewId="0"/>
  </sheetViews>
  <sheetFormatPr defaultRowHeight="14.25"/>
  <cols>
    <col min="1" max="1" width="71.375" customWidth="1"/>
    <col min="2" max="2" width="65.5" customWidth="1"/>
    <col min="3" max="3" width="21.5" customWidth="1"/>
    <col min="4" max="4" width="57" customWidth="1"/>
    <col min="5" max="5" width="23.375" customWidth="1"/>
    <col min="6" max="6" width="58" customWidth="1"/>
  </cols>
  <sheetData>
    <row r="1" spans="1:8" ht="15">
      <c r="A1" s="31" t="s">
        <v>405</v>
      </c>
      <c r="B1" s="31"/>
      <c r="C1" s="31"/>
      <c r="D1" s="31"/>
      <c r="E1" s="31"/>
      <c r="F1" s="31"/>
      <c r="G1" s="31"/>
      <c r="H1" s="6"/>
    </row>
    <row r="2" spans="1:8">
      <c r="A2" s="6"/>
      <c r="B2" s="6"/>
      <c r="C2" s="6"/>
      <c r="D2" s="6"/>
      <c r="E2" s="6"/>
      <c r="F2" s="6"/>
      <c r="G2" s="6"/>
      <c r="H2" s="6"/>
    </row>
    <row r="3" spans="1:8" ht="15">
      <c r="A3" s="31" t="s">
        <v>406</v>
      </c>
      <c r="B3" s="31" t="s">
        <v>407</v>
      </c>
      <c r="C3" s="31" t="s">
        <v>156</v>
      </c>
      <c r="D3" s="31" t="s">
        <v>408</v>
      </c>
      <c r="E3" s="31" t="s">
        <v>409</v>
      </c>
      <c r="F3" s="31" t="s">
        <v>410</v>
      </c>
      <c r="G3" s="6"/>
      <c r="H3" s="6"/>
    </row>
    <row r="4" spans="1:8" ht="42.75">
      <c r="A4" s="6" t="s">
        <v>536</v>
      </c>
      <c r="B4" s="6" t="s">
        <v>537</v>
      </c>
      <c r="C4" s="9" t="s">
        <v>538</v>
      </c>
      <c r="D4" s="6" t="s">
        <v>539</v>
      </c>
      <c r="E4" s="6" t="s">
        <v>540</v>
      </c>
      <c r="F4" s="6" t="s">
        <v>541</v>
      </c>
      <c r="G4" s="6"/>
      <c r="H4" s="6"/>
    </row>
    <row r="5" spans="1:8">
      <c r="A5" s="6" t="s">
        <v>454</v>
      </c>
      <c r="B5" s="6" t="s">
        <v>542</v>
      </c>
      <c r="C5" s="9" t="s">
        <v>543</v>
      </c>
      <c r="D5" s="6" t="s">
        <v>544</v>
      </c>
      <c r="E5" s="6" t="s">
        <v>545</v>
      </c>
      <c r="F5" s="6" t="s">
        <v>546</v>
      </c>
      <c r="G5" s="6"/>
      <c r="H5" s="6"/>
    </row>
    <row r="6" spans="1:8" ht="28.5">
      <c r="A6" s="6" t="s">
        <v>458</v>
      </c>
      <c r="B6" s="6" t="s">
        <v>547</v>
      </c>
      <c r="C6" s="9" t="s">
        <v>548</v>
      </c>
      <c r="D6" s="6" t="s">
        <v>549</v>
      </c>
      <c r="E6" s="6" t="s">
        <v>550</v>
      </c>
      <c r="F6" s="6" t="s">
        <v>551</v>
      </c>
      <c r="G6" s="6"/>
      <c r="H6" s="6"/>
    </row>
    <row r="7" spans="1:8">
      <c r="A7" s="6" t="s">
        <v>98</v>
      </c>
      <c r="B7" s="6" t="s">
        <v>552</v>
      </c>
      <c r="C7" s="9" t="s">
        <v>553</v>
      </c>
      <c r="D7" s="6" t="s">
        <v>554</v>
      </c>
      <c r="E7" s="6" t="s">
        <v>555</v>
      </c>
      <c r="F7" s="6" t="s">
        <v>556</v>
      </c>
      <c r="G7" s="6"/>
      <c r="H7" s="6"/>
    </row>
    <row r="8" spans="1:8" ht="28.5">
      <c r="A8" s="6" t="s">
        <v>465</v>
      </c>
      <c r="B8" s="6" t="s">
        <v>557</v>
      </c>
      <c r="C8" s="9" t="s">
        <v>548</v>
      </c>
      <c r="D8" s="6" t="s">
        <v>558</v>
      </c>
      <c r="E8" s="6" t="s">
        <v>545</v>
      </c>
      <c r="F8" s="6" t="s">
        <v>559</v>
      </c>
      <c r="G8" s="6"/>
      <c r="H8" s="6"/>
    </row>
    <row r="9" spans="1:8">
      <c r="A9" s="6"/>
      <c r="B9" s="6"/>
      <c r="C9" s="6"/>
      <c r="D9" s="6"/>
      <c r="E9" s="6"/>
      <c r="F9" s="6"/>
      <c r="G9" s="6"/>
      <c r="H9" s="6"/>
    </row>
    <row r="10" spans="1:8">
      <c r="A10" s="6" t="s">
        <v>411</v>
      </c>
      <c r="B10" s="6" t="s">
        <v>412</v>
      </c>
      <c r="C10" s="6"/>
      <c r="D10" s="6"/>
      <c r="E10" s="6"/>
      <c r="F10" s="6"/>
      <c r="G10" s="6"/>
      <c r="H10" s="6"/>
    </row>
    <row r="11" spans="1:8" ht="30">
      <c r="A11" s="31" t="s">
        <v>413</v>
      </c>
      <c r="B11" s="31" t="s">
        <v>560</v>
      </c>
      <c r="C11" s="31"/>
      <c r="D11" s="31"/>
      <c r="E11" s="31"/>
      <c r="F11" s="31"/>
      <c r="G11" s="6"/>
      <c r="H11" s="6"/>
    </row>
    <row r="12" spans="1:8" ht="28.5">
      <c r="A12" s="6" t="s">
        <v>414</v>
      </c>
      <c r="B12" s="6" t="s">
        <v>560</v>
      </c>
      <c r="C12" s="6"/>
      <c r="D12" s="6"/>
      <c r="E12" s="6"/>
      <c r="F12" s="6"/>
      <c r="G12" s="6"/>
      <c r="H12" s="6"/>
    </row>
    <row r="13" spans="1:8">
      <c r="A13" s="6" t="s">
        <v>415</v>
      </c>
      <c r="B13" s="6" t="s">
        <v>416</v>
      </c>
      <c r="C13" s="6"/>
      <c r="D13" s="6"/>
      <c r="E13" s="6"/>
      <c r="F13" s="6"/>
      <c r="G13" s="6"/>
      <c r="H13" s="6"/>
    </row>
    <row r="14" spans="1:8" ht="28.5">
      <c r="A14" s="6" t="s">
        <v>417</v>
      </c>
      <c r="B14" s="6" t="s">
        <v>418</v>
      </c>
      <c r="C14" s="6"/>
      <c r="D14" s="6"/>
      <c r="E14" s="6"/>
      <c r="F14" s="6"/>
      <c r="G14" s="6"/>
      <c r="H14" s="6"/>
    </row>
    <row r="15" spans="1:8" ht="28.5">
      <c r="A15" s="6" t="s">
        <v>324</v>
      </c>
      <c r="B15" s="6" t="s">
        <v>419</v>
      </c>
      <c r="C15" s="6"/>
      <c r="D15" s="6"/>
      <c r="E15" s="6"/>
      <c r="F15" s="6"/>
      <c r="G15" s="6"/>
      <c r="H15" s="6"/>
    </row>
    <row r="16" spans="1:8">
      <c r="A16" s="6"/>
      <c r="B16" s="6"/>
      <c r="C16" s="6"/>
      <c r="D16" s="6"/>
      <c r="E16" s="6"/>
      <c r="F16" s="6"/>
      <c r="G16" s="6"/>
      <c r="H16" s="6"/>
    </row>
    <row r="17" spans="1:8">
      <c r="A17" s="6" t="s">
        <v>144</v>
      </c>
      <c r="B17" s="6"/>
      <c r="C17" s="6"/>
      <c r="D17" s="6"/>
      <c r="E17" s="6"/>
      <c r="F17" s="6"/>
      <c r="G17" s="6"/>
      <c r="H17" s="6"/>
    </row>
    <row r="18" spans="1:8">
      <c r="A18" s="6" t="s">
        <v>420</v>
      </c>
      <c r="B18" s="6"/>
      <c r="C18" s="6"/>
      <c r="D18" s="6"/>
      <c r="E18" s="6"/>
      <c r="F18" s="6"/>
      <c r="G18" s="6"/>
      <c r="H18" s="6"/>
    </row>
    <row r="19" spans="1:8">
      <c r="A19" s="6" t="s">
        <v>421</v>
      </c>
      <c r="B19" s="6"/>
      <c r="C19" s="6"/>
      <c r="D19" s="6"/>
      <c r="E19" s="6"/>
      <c r="F19" s="6"/>
      <c r="G19" s="6"/>
      <c r="H19" s="6"/>
    </row>
    <row r="20" spans="1:8" ht="28.5">
      <c r="A20" s="6" t="s">
        <v>422</v>
      </c>
      <c r="B20" s="6"/>
      <c r="C20" s="6"/>
      <c r="D20" s="6"/>
      <c r="E20" s="6"/>
      <c r="F20" s="6"/>
      <c r="G20" s="6"/>
      <c r="H20" s="6"/>
    </row>
    <row r="21" spans="1:8">
      <c r="A21" s="6"/>
      <c r="B21" s="6"/>
      <c r="C21" s="6"/>
      <c r="D21" s="6"/>
      <c r="E21" s="6"/>
      <c r="F21" s="6"/>
      <c r="G21" s="6"/>
      <c r="H21" s="6"/>
    </row>
    <row r="22" spans="1:8">
      <c r="A22" s="6"/>
      <c r="B22" s="6"/>
      <c r="C22" s="6"/>
      <c r="D22" s="6"/>
      <c r="E22" s="6"/>
      <c r="F22" s="6"/>
      <c r="G22" s="6"/>
      <c r="H22" s="6"/>
    </row>
    <row r="23" spans="1:8">
      <c r="A23" s="6"/>
      <c r="B23" s="6"/>
      <c r="C23" s="6"/>
      <c r="D23" s="6"/>
      <c r="E23" s="6"/>
      <c r="F23" s="6"/>
      <c r="G23" s="6"/>
      <c r="H23" s="6"/>
    </row>
    <row r="24" spans="1:8">
      <c r="A24" s="6"/>
      <c r="B24" s="6"/>
      <c r="C24" s="6"/>
      <c r="D24" s="6"/>
      <c r="E24" s="6"/>
      <c r="F24" s="6"/>
      <c r="G24" s="6"/>
      <c r="H24" s="6"/>
    </row>
    <row r="25" spans="1:8">
      <c r="A25" s="6"/>
      <c r="B25" s="6"/>
      <c r="C25" s="6"/>
      <c r="D25" s="6"/>
      <c r="E25" s="6"/>
      <c r="F25" s="6"/>
      <c r="G25" s="6"/>
      <c r="H25" s="6"/>
    </row>
    <row r="26" spans="1:8">
      <c r="A26" s="6"/>
      <c r="B26" s="6"/>
      <c r="C26" s="6"/>
      <c r="D26" s="6"/>
      <c r="E26" s="6"/>
      <c r="F26" s="6"/>
      <c r="G26" s="6"/>
      <c r="H26" s="6"/>
    </row>
    <row r="27" spans="1:8">
      <c r="A27" s="6"/>
      <c r="B27" s="6"/>
      <c r="C27" s="6"/>
      <c r="D27" s="6"/>
      <c r="E27" s="6"/>
      <c r="F27" s="6"/>
      <c r="G27" s="6"/>
      <c r="H27" s="6"/>
    </row>
    <row r="28" spans="1:8">
      <c r="A28" s="6"/>
      <c r="B28" s="6"/>
      <c r="C28" s="6"/>
      <c r="D28" s="6"/>
      <c r="E28" s="6"/>
      <c r="F28" s="6"/>
      <c r="G28" s="6"/>
      <c r="H28" s="6"/>
    </row>
    <row r="29" spans="1:8">
      <c r="A29" s="6"/>
      <c r="B29" s="6"/>
      <c r="C29" s="6"/>
      <c r="D29" s="6"/>
      <c r="E29" s="6"/>
      <c r="F29" s="6"/>
      <c r="G29" s="6"/>
      <c r="H29" s="6"/>
    </row>
    <row r="30" spans="1:8">
      <c r="A30" s="6"/>
      <c r="B30" s="6"/>
      <c r="C30" s="6"/>
      <c r="D30" s="6"/>
      <c r="E30" s="6"/>
      <c r="F30" s="6"/>
      <c r="G30" s="6"/>
      <c r="H30" s="6"/>
    </row>
    <row r="31" spans="1:8">
      <c r="A31" s="6"/>
      <c r="B31" s="6"/>
      <c r="C31" s="6"/>
      <c r="D31" s="6"/>
      <c r="E31" s="6"/>
      <c r="F31" s="6"/>
      <c r="G31" s="6"/>
      <c r="H31" s="6"/>
    </row>
    <row r="32" spans="1:8">
      <c r="A32" s="6"/>
      <c r="B32" s="6"/>
      <c r="C32" s="6"/>
      <c r="D32" s="6"/>
      <c r="E32" s="6"/>
      <c r="F32" s="6"/>
      <c r="G32" s="6"/>
      <c r="H32" s="6"/>
    </row>
    <row r="33" spans="1:8">
      <c r="A33" s="6"/>
      <c r="B33" s="6"/>
      <c r="C33" s="6"/>
      <c r="D33" s="6"/>
      <c r="E33" s="6"/>
      <c r="F33" s="6"/>
      <c r="G33" s="6"/>
      <c r="H33" s="6"/>
    </row>
    <row r="34" spans="1:8">
      <c r="A34" s="6"/>
      <c r="B34" s="6"/>
      <c r="C34" s="6"/>
      <c r="D34" s="6"/>
      <c r="E34" s="6"/>
      <c r="F34" s="6"/>
      <c r="G34" s="6"/>
      <c r="H34" s="6"/>
    </row>
    <row r="35" spans="1:8">
      <c r="A35" s="6"/>
      <c r="B35" s="6"/>
      <c r="C35" s="6"/>
      <c r="D35" s="6"/>
      <c r="E35" s="6"/>
      <c r="F35" s="6"/>
      <c r="G35" s="6"/>
      <c r="H35" s="6"/>
    </row>
    <row r="36" spans="1:8">
      <c r="A36" s="6"/>
      <c r="B36" s="6"/>
      <c r="C36" s="6"/>
      <c r="D36" s="6"/>
      <c r="E36" s="6"/>
      <c r="F36" s="6"/>
      <c r="G36" s="6"/>
      <c r="H36" s="6"/>
    </row>
    <row r="37" spans="1:8">
      <c r="A37" s="6"/>
      <c r="B37" s="6"/>
      <c r="C37" s="6"/>
      <c r="D37" s="6"/>
      <c r="E37" s="6"/>
      <c r="F37" s="6"/>
      <c r="G37" s="6"/>
      <c r="H37" s="6"/>
    </row>
    <row r="38" spans="1:8">
      <c r="A38" s="6"/>
      <c r="B38" s="6"/>
      <c r="C38" s="6"/>
      <c r="D38" s="6"/>
      <c r="E38" s="6"/>
      <c r="F38" s="6"/>
      <c r="G38" s="6"/>
      <c r="H38" s="6"/>
    </row>
    <row r="39" spans="1:8">
      <c r="A39" s="6"/>
      <c r="B39" s="6"/>
      <c r="C39" s="6"/>
      <c r="D39" s="6"/>
      <c r="E39" s="6"/>
      <c r="F39" s="6"/>
      <c r="G39" s="6"/>
      <c r="H39" s="6"/>
    </row>
    <row r="40" spans="1:8">
      <c r="A40" s="6"/>
      <c r="B40" s="6"/>
      <c r="C40" s="6"/>
      <c r="D40" s="6"/>
      <c r="E40" s="6"/>
      <c r="F40" s="6"/>
      <c r="G40" s="6"/>
      <c r="H40" s="6"/>
    </row>
    <row r="41" spans="1:8">
      <c r="A41" s="6"/>
      <c r="B41" s="6"/>
      <c r="C41" s="6"/>
      <c r="D41" s="6"/>
      <c r="E41" s="6"/>
      <c r="F41" s="6"/>
      <c r="G41" s="6"/>
      <c r="H41" s="6"/>
    </row>
    <row r="42" spans="1:8">
      <c r="A42" s="6"/>
      <c r="B42" s="6"/>
      <c r="C42" s="6"/>
      <c r="D42" s="6"/>
      <c r="E42" s="6"/>
      <c r="F42" s="6"/>
      <c r="G42" s="6"/>
      <c r="H42" s="6"/>
    </row>
    <row r="43" spans="1:8">
      <c r="A43" s="6"/>
      <c r="B43" s="6"/>
      <c r="C43" s="6"/>
      <c r="D43" s="6"/>
      <c r="E43" s="6"/>
      <c r="F43" s="6"/>
      <c r="G43" s="6"/>
      <c r="H43" s="6"/>
    </row>
    <row r="44" spans="1:8">
      <c r="A44" s="6"/>
      <c r="B44" s="6"/>
      <c r="C44" s="6"/>
      <c r="D44" s="6"/>
      <c r="E44" s="6"/>
      <c r="F44" s="6"/>
      <c r="G44" s="6"/>
      <c r="H44" s="6"/>
    </row>
    <row r="45" spans="1:8">
      <c r="A45" s="6"/>
      <c r="B45" s="6"/>
      <c r="C45" s="6"/>
      <c r="D45" s="6"/>
      <c r="E45" s="6"/>
      <c r="F45" s="6"/>
      <c r="G45" s="6"/>
      <c r="H45" s="6"/>
    </row>
    <row r="46" spans="1:8">
      <c r="A46" s="6"/>
      <c r="B46" s="6"/>
      <c r="C46" s="6"/>
      <c r="D46" s="6"/>
      <c r="E46" s="6"/>
      <c r="F46" s="6"/>
      <c r="G46" s="6"/>
      <c r="H46" s="6"/>
    </row>
    <row r="47" spans="1:8">
      <c r="A47" s="6"/>
      <c r="B47" s="6"/>
      <c r="C47" s="6"/>
      <c r="D47" s="6"/>
      <c r="E47" s="6"/>
      <c r="F47" s="6"/>
      <c r="G47" s="6"/>
      <c r="H47" s="6"/>
    </row>
    <row r="48" spans="1:8">
      <c r="A48" s="6"/>
      <c r="B48" s="6"/>
      <c r="C48" s="6"/>
      <c r="D48" s="6"/>
      <c r="E48" s="6"/>
      <c r="F48" s="6"/>
      <c r="G48" s="6"/>
      <c r="H48" s="6"/>
    </row>
    <row r="49" spans="1:8">
      <c r="A49" s="6"/>
      <c r="B49" s="6"/>
      <c r="C49" s="6"/>
      <c r="D49" s="6"/>
      <c r="E49" s="6"/>
      <c r="F49" s="6"/>
      <c r="G49" s="6"/>
      <c r="H49" s="6"/>
    </row>
    <row r="50" spans="1:8">
      <c r="A50" s="6"/>
      <c r="B50" s="6"/>
      <c r="C50" s="6"/>
      <c r="D50" s="6"/>
      <c r="E50" s="6"/>
      <c r="F50" s="6"/>
      <c r="G50" s="6"/>
      <c r="H50" s="6"/>
    </row>
    <row r="51" spans="1:8">
      <c r="A51" s="6"/>
      <c r="B51" s="6"/>
      <c r="C51" s="6"/>
      <c r="D51" s="6"/>
      <c r="E51" s="6"/>
      <c r="F51" s="6"/>
      <c r="G51" s="6"/>
      <c r="H51" s="6"/>
    </row>
    <row r="52" spans="1:8">
      <c r="A52" s="6"/>
      <c r="B52" s="6"/>
      <c r="C52" s="6"/>
      <c r="D52" s="6"/>
      <c r="E52" s="6"/>
      <c r="F52" s="6"/>
      <c r="G52" s="6"/>
      <c r="H52" s="6"/>
    </row>
    <row r="53" spans="1:8">
      <c r="A53" s="6"/>
      <c r="B53" s="6"/>
      <c r="C53" s="6"/>
      <c r="D53" s="6"/>
      <c r="E53" s="6"/>
      <c r="F53" s="6"/>
      <c r="G53" s="6"/>
      <c r="H53" s="6"/>
    </row>
    <row r="54" spans="1:8">
      <c r="A54" s="6"/>
      <c r="B54" s="6"/>
      <c r="C54" s="6"/>
      <c r="D54" s="6"/>
      <c r="E54" s="6"/>
      <c r="F54" s="6"/>
      <c r="G54" s="6"/>
      <c r="H54" s="6"/>
    </row>
    <row r="55" spans="1:8">
      <c r="A55" s="6"/>
      <c r="B55" s="6"/>
      <c r="C55" s="6"/>
      <c r="D55" s="6"/>
      <c r="E55" s="6"/>
      <c r="F55" s="6"/>
      <c r="G55" s="6"/>
      <c r="H55" s="6"/>
    </row>
    <row r="56" spans="1:8">
      <c r="A56" s="6"/>
      <c r="B56" s="6"/>
      <c r="C56" s="6"/>
      <c r="D56" s="6"/>
      <c r="E56" s="6"/>
      <c r="F56" s="6"/>
      <c r="G56" s="6"/>
      <c r="H56" s="6"/>
    </row>
    <row r="57" spans="1:8">
      <c r="A57" s="6"/>
      <c r="B57" s="6"/>
      <c r="C57" s="6"/>
      <c r="D57" s="6"/>
      <c r="E57" s="6"/>
      <c r="F57" s="6"/>
      <c r="G57" s="6"/>
      <c r="H57" s="6"/>
    </row>
    <row r="58" spans="1:8">
      <c r="A58" s="6"/>
      <c r="B58" s="6"/>
      <c r="C58" s="6"/>
      <c r="D58" s="6"/>
      <c r="E58" s="6"/>
      <c r="F58" s="6"/>
      <c r="G58" s="6"/>
      <c r="H58" s="6"/>
    </row>
    <row r="59" spans="1:8">
      <c r="A59" s="6"/>
      <c r="B59" s="6"/>
      <c r="C59" s="6"/>
      <c r="D59" s="6"/>
      <c r="E59" s="6"/>
      <c r="F59" s="6"/>
      <c r="G59" s="6"/>
      <c r="H59" s="6"/>
    </row>
    <row r="60" spans="1:8">
      <c r="A60" s="6"/>
      <c r="B60" s="6"/>
      <c r="C60" s="6"/>
      <c r="D60" s="6"/>
      <c r="E60" s="6"/>
      <c r="F60" s="6"/>
      <c r="G60" s="6"/>
      <c r="H60" s="6"/>
    </row>
    <row r="61" spans="1:8">
      <c r="A61" s="6"/>
      <c r="B61" s="6"/>
      <c r="C61" s="6"/>
      <c r="D61" s="6"/>
      <c r="E61" s="6"/>
      <c r="F61" s="6"/>
      <c r="G61" s="6"/>
      <c r="H61" s="6"/>
    </row>
    <row r="62" spans="1:8">
      <c r="A62" s="6"/>
      <c r="B62" s="6"/>
      <c r="C62" s="6"/>
      <c r="D62" s="6"/>
      <c r="E62" s="6"/>
      <c r="F62" s="6"/>
      <c r="G62" s="6"/>
      <c r="H62" s="6"/>
    </row>
    <row r="63" spans="1:8">
      <c r="A63" s="6"/>
      <c r="B63" s="6"/>
      <c r="C63" s="6"/>
      <c r="D63" s="6"/>
      <c r="E63" s="6"/>
      <c r="F63" s="6"/>
      <c r="G63" s="6"/>
      <c r="H63" s="6"/>
    </row>
    <row r="64" spans="1:8">
      <c r="A64" s="6"/>
      <c r="B64" s="6"/>
      <c r="C64" s="6"/>
      <c r="D64" s="6"/>
      <c r="E64" s="6"/>
      <c r="F64" s="6"/>
      <c r="G64" s="6"/>
      <c r="H64" s="6"/>
    </row>
    <row r="65" spans="1:8">
      <c r="A65" s="6"/>
      <c r="B65" s="6"/>
      <c r="C65" s="6"/>
      <c r="D65" s="6"/>
      <c r="E65" s="6"/>
      <c r="F65" s="6"/>
      <c r="G65" s="6"/>
      <c r="H65" s="6"/>
    </row>
    <row r="66" spans="1:8">
      <c r="A66" s="6"/>
      <c r="B66" s="6"/>
      <c r="C66" s="6"/>
      <c r="D66" s="6"/>
      <c r="E66" s="6"/>
      <c r="F66" s="6"/>
      <c r="G66" s="6"/>
      <c r="H66" s="6"/>
    </row>
    <row r="67" spans="1:8">
      <c r="A67" s="6"/>
      <c r="B67" s="6"/>
      <c r="C67" s="6"/>
      <c r="D67" s="6"/>
      <c r="E67" s="6"/>
      <c r="F67" s="6"/>
      <c r="G67" s="6"/>
      <c r="H67" s="6"/>
    </row>
    <row r="68" spans="1:8">
      <c r="A68" s="6"/>
      <c r="B68" s="6"/>
      <c r="C68" s="6"/>
      <c r="D68" s="6"/>
      <c r="E68" s="6"/>
      <c r="F68" s="6"/>
      <c r="G68" s="6"/>
      <c r="H68" s="6"/>
    </row>
    <row r="69" spans="1:8">
      <c r="A69" s="6"/>
      <c r="B69" s="6"/>
      <c r="C69" s="6"/>
      <c r="D69" s="6"/>
      <c r="E69" s="6"/>
      <c r="F69" s="6"/>
      <c r="G69" s="6"/>
      <c r="H69" s="6"/>
    </row>
    <row r="70" spans="1:8">
      <c r="A70" s="6"/>
      <c r="B70" s="6"/>
      <c r="C70" s="6"/>
      <c r="D70" s="6"/>
      <c r="E70" s="6"/>
      <c r="F70" s="6"/>
      <c r="G70" s="6"/>
      <c r="H70" s="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6"/>
  <sheetViews>
    <sheetView workbookViewId="0"/>
  </sheetViews>
  <sheetFormatPr defaultRowHeight="14.25"/>
  <cols>
    <col min="1" max="1" width="18.125" customWidth="1"/>
    <col min="2" max="2" width="5.25" customWidth="1"/>
    <col min="3" max="3" width="33.5" customWidth="1"/>
    <col min="4" max="4" width="36.375" customWidth="1"/>
    <col min="5" max="5" width="11.5" customWidth="1"/>
  </cols>
  <sheetData>
    <row r="1" spans="1:5">
      <c r="A1" t="s">
        <v>87</v>
      </c>
      <c r="B1" t="s">
        <v>423</v>
      </c>
      <c r="C1" t="s">
        <v>113</v>
      </c>
      <c r="D1" t="s">
        <v>116</v>
      </c>
      <c r="E1" t="s">
        <v>424</v>
      </c>
    </row>
    <row r="2" spans="1:5">
      <c r="A2" s="21">
        <v>-1E-3</v>
      </c>
      <c r="B2" t="s">
        <v>60</v>
      </c>
      <c r="C2" t="s">
        <v>115</v>
      </c>
      <c r="D2" t="s">
        <v>117</v>
      </c>
      <c r="E2">
        <v>2025</v>
      </c>
    </row>
    <row r="3" spans="1:5">
      <c r="A3" s="21">
        <v>0</v>
      </c>
      <c r="B3" t="s">
        <v>57</v>
      </c>
      <c r="C3" t="s">
        <v>425</v>
      </c>
      <c r="D3" t="s">
        <v>426</v>
      </c>
      <c r="E3" t="s">
        <v>138</v>
      </c>
    </row>
    <row r="4" spans="1:5">
      <c r="A4" s="21">
        <v>1E-3</v>
      </c>
      <c r="C4" t="s">
        <v>427</v>
      </c>
      <c r="D4" t="s">
        <v>428</v>
      </c>
    </row>
    <row r="5" spans="1:5">
      <c r="A5" s="21">
        <v>2.5000000000000001E-3</v>
      </c>
      <c r="C5" t="s">
        <v>384</v>
      </c>
    </row>
    <row r="6" spans="1:5">
      <c r="A6" s="21">
        <v>5.0000000000000001E-3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70"/>
  <sheetViews>
    <sheetView tabSelected="1" workbookViewId="0">
      <selection activeCell="J7" sqref="J7"/>
    </sheetView>
  </sheetViews>
  <sheetFormatPr defaultRowHeight="14.25"/>
  <cols>
    <col min="1" max="1" width="32" customWidth="1"/>
    <col min="2" max="2" width="80" customWidth="1"/>
  </cols>
  <sheetData>
    <row r="1" spans="1:8" ht="16.7" customHeight="1">
      <c r="A1" s="32" t="s">
        <v>429</v>
      </c>
      <c r="B1" s="32"/>
      <c r="C1" s="32"/>
      <c r="D1" s="32"/>
      <c r="E1" s="20"/>
      <c r="F1" s="20"/>
      <c r="G1" s="20"/>
      <c r="H1" s="20"/>
    </row>
    <row r="2" spans="1:8" ht="15" customHeight="1">
      <c r="A2" s="6"/>
      <c r="B2" s="6"/>
      <c r="C2" s="6"/>
      <c r="D2" s="6"/>
      <c r="E2" s="6"/>
      <c r="F2" s="6"/>
      <c r="G2" s="6"/>
      <c r="H2" s="6"/>
    </row>
    <row r="3" spans="1:8" ht="29.25">
      <c r="A3" s="20" t="s">
        <v>2</v>
      </c>
      <c r="B3" s="6" t="s">
        <v>430</v>
      </c>
      <c r="C3" s="6"/>
      <c r="D3" s="6"/>
      <c r="E3" s="6"/>
      <c r="F3" s="6"/>
      <c r="G3" s="6"/>
      <c r="H3" s="6"/>
    </row>
    <row r="4" spans="1:8" ht="43.5">
      <c r="A4" s="20" t="s">
        <v>431</v>
      </c>
      <c r="B4" s="6" t="s">
        <v>432</v>
      </c>
      <c r="C4" s="6"/>
      <c r="D4" s="6"/>
      <c r="E4" s="6"/>
      <c r="F4" s="6"/>
      <c r="G4" s="6"/>
      <c r="H4" s="6"/>
    </row>
    <row r="5" spans="1:8" ht="29.25">
      <c r="A5" s="20" t="s">
        <v>229</v>
      </c>
      <c r="B5" s="6" t="s">
        <v>433</v>
      </c>
      <c r="C5" s="6"/>
      <c r="D5" s="6"/>
      <c r="E5" s="6"/>
      <c r="F5" s="6"/>
      <c r="G5" s="6"/>
      <c r="H5" s="6"/>
    </row>
    <row r="6" spans="1:8" ht="43.5">
      <c r="A6" s="20" t="s">
        <v>225</v>
      </c>
      <c r="B6" s="6" t="s">
        <v>434</v>
      </c>
      <c r="C6" s="6"/>
      <c r="D6" s="6"/>
      <c r="E6" s="6"/>
      <c r="F6" s="6"/>
      <c r="G6" s="6"/>
      <c r="H6" s="6"/>
    </row>
    <row r="7" spans="1:8" ht="29.25">
      <c r="A7" s="20" t="s">
        <v>435</v>
      </c>
      <c r="B7" s="6" t="s">
        <v>436</v>
      </c>
      <c r="C7" s="6"/>
      <c r="D7" s="6"/>
      <c r="E7" s="6"/>
      <c r="F7" s="6"/>
      <c r="G7" s="6"/>
      <c r="H7" s="6"/>
    </row>
    <row r="8" spans="1:8" ht="29.25">
      <c r="A8" s="20" t="s">
        <v>437</v>
      </c>
      <c r="B8" s="6" t="s">
        <v>438</v>
      </c>
      <c r="C8" s="6"/>
      <c r="D8" s="6"/>
      <c r="E8" s="6"/>
      <c r="F8" s="6"/>
      <c r="G8" s="6"/>
      <c r="H8" s="6"/>
    </row>
    <row r="9" spans="1:8" ht="57.75">
      <c r="A9" s="20" t="s">
        <v>439</v>
      </c>
      <c r="B9" s="6" t="s">
        <v>561</v>
      </c>
      <c r="C9" s="6"/>
      <c r="D9" s="6"/>
      <c r="E9" s="6"/>
      <c r="F9" s="6"/>
      <c r="G9" s="6"/>
      <c r="H9" s="6"/>
    </row>
    <row r="10" spans="1:8" ht="29.25">
      <c r="A10" s="20" t="s">
        <v>562</v>
      </c>
      <c r="B10" s="6" t="s">
        <v>565</v>
      </c>
      <c r="C10" s="6"/>
      <c r="D10" s="6"/>
      <c r="E10" s="6"/>
      <c r="F10" s="6"/>
      <c r="G10" s="6"/>
      <c r="H10" s="6"/>
    </row>
    <row r="11" spans="1:8" ht="29.25">
      <c r="A11" s="20" t="s">
        <v>440</v>
      </c>
      <c r="B11" s="6" t="s">
        <v>441</v>
      </c>
      <c r="C11" s="6"/>
      <c r="D11" s="6"/>
      <c r="E11" s="6"/>
      <c r="F11" s="6"/>
      <c r="G11" s="6"/>
      <c r="H11" s="6"/>
    </row>
    <row r="12" spans="1:8" ht="29.25">
      <c r="A12" s="20" t="s">
        <v>442</v>
      </c>
      <c r="B12" s="6" t="s">
        <v>443</v>
      </c>
      <c r="C12" s="6"/>
      <c r="D12" s="6"/>
      <c r="E12" s="6"/>
      <c r="F12" s="6"/>
      <c r="G12" s="6"/>
      <c r="H12" s="6"/>
    </row>
    <row r="13" spans="1:8" ht="15">
      <c r="A13" s="20" t="s">
        <v>12</v>
      </c>
      <c r="B13" s="6" t="s">
        <v>444</v>
      </c>
      <c r="C13" s="6"/>
      <c r="D13" s="6"/>
      <c r="E13" s="6"/>
      <c r="F13" s="6"/>
      <c r="G13" s="6"/>
      <c r="H13" s="6"/>
    </row>
    <row r="14" spans="1:8" ht="29.25">
      <c r="A14" s="20" t="s">
        <v>11</v>
      </c>
      <c r="B14" s="6" t="s">
        <v>563</v>
      </c>
      <c r="C14" s="6"/>
      <c r="D14" s="6"/>
      <c r="E14" s="6"/>
      <c r="F14" s="6"/>
      <c r="G14" s="6"/>
      <c r="H14" s="6"/>
    </row>
    <row r="15" spans="1:8" ht="15">
      <c r="A15" s="20" t="s">
        <v>34</v>
      </c>
      <c r="B15" s="6" t="s">
        <v>564</v>
      </c>
      <c r="C15" s="6"/>
      <c r="D15" s="6"/>
      <c r="E15" s="6"/>
      <c r="F15" s="6"/>
      <c r="G15" s="6"/>
      <c r="H15" s="6"/>
    </row>
    <row r="16" spans="1:8" ht="15" customHeight="1">
      <c r="A16" s="20"/>
      <c r="B16" s="6"/>
      <c r="C16" s="6"/>
      <c r="D16" s="6"/>
      <c r="E16" s="6"/>
      <c r="F16" s="6"/>
      <c r="G16" s="6"/>
      <c r="H16" s="6"/>
    </row>
    <row r="17" spans="1:8" ht="15" customHeight="1">
      <c r="A17" s="6"/>
      <c r="B17" s="6"/>
      <c r="C17" s="6"/>
      <c r="D17" s="6"/>
      <c r="E17" s="6"/>
      <c r="F17" s="6"/>
      <c r="G17" s="6"/>
      <c r="H17" s="6"/>
    </row>
    <row r="18" spans="1:8" ht="15" customHeight="1">
      <c r="A18" s="6"/>
      <c r="B18" s="6"/>
      <c r="C18" s="6"/>
      <c r="D18" s="6"/>
      <c r="E18" s="6"/>
      <c r="F18" s="6"/>
      <c r="G18" s="6"/>
      <c r="H18" s="6"/>
    </row>
    <row r="19" spans="1:8" ht="15" customHeight="1">
      <c r="A19" s="6"/>
      <c r="B19" s="6"/>
      <c r="C19" s="6"/>
      <c r="D19" s="6"/>
      <c r="E19" s="6"/>
      <c r="F19" s="6"/>
      <c r="G19" s="6"/>
      <c r="H19" s="6"/>
    </row>
    <row r="20" spans="1:8" ht="15" customHeight="1">
      <c r="A20" s="6"/>
      <c r="B20" s="6"/>
      <c r="C20" s="6"/>
      <c r="D20" s="6"/>
      <c r="E20" s="6"/>
      <c r="F20" s="6"/>
      <c r="G20" s="6"/>
      <c r="H20" s="6"/>
    </row>
    <row r="21" spans="1:8" ht="15" customHeight="1">
      <c r="A21" s="6"/>
      <c r="B21" s="6"/>
      <c r="C21" s="6"/>
      <c r="D21" s="6"/>
      <c r="E21" s="6"/>
      <c r="F21" s="6"/>
      <c r="G21" s="6"/>
      <c r="H21" s="6"/>
    </row>
    <row r="22" spans="1:8" ht="15" customHeight="1">
      <c r="A22" s="6"/>
      <c r="B22" s="6"/>
      <c r="C22" s="6"/>
      <c r="D22" s="6"/>
      <c r="E22" s="6"/>
      <c r="F22" s="6"/>
      <c r="G22" s="6"/>
      <c r="H22" s="6"/>
    </row>
    <row r="23" spans="1:8" ht="15" customHeight="1">
      <c r="A23" s="6"/>
      <c r="B23" s="6"/>
      <c r="C23" s="6"/>
      <c r="D23" s="6"/>
      <c r="E23" s="6"/>
      <c r="F23" s="6"/>
      <c r="G23" s="6"/>
      <c r="H23" s="6"/>
    </row>
    <row r="24" spans="1:8" ht="15" customHeight="1">
      <c r="A24" s="6"/>
      <c r="B24" s="6"/>
      <c r="C24" s="6"/>
      <c r="D24" s="6"/>
      <c r="E24" s="6"/>
      <c r="F24" s="6"/>
      <c r="G24" s="6"/>
      <c r="H24" s="6"/>
    </row>
    <row r="25" spans="1:8" ht="15" customHeight="1">
      <c r="A25" s="6"/>
      <c r="B25" s="6"/>
      <c r="C25" s="6"/>
      <c r="D25" s="6"/>
      <c r="E25" s="6"/>
      <c r="F25" s="6"/>
      <c r="G25" s="6"/>
      <c r="H25" s="6"/>
    </row>
    <row r="26" spans="1:8" ht="15" customHeight="1">
      <c r="A26" s="6"/>
      <c r="B26" s="6"/>
      <c r="C26" s="6"/>
      <c r="D26" s="6"/>
      <c r="E26" s="6"/>
      <c r="F26" s="6"/>
      <c r="G26" s="6"/>
      <c r="H26" s="6"/>
    </row>
    <row r="27" spans="1:8" ht="15" customHeight="1">
      <c r="A27" s="6"/>
      <c r="B27" s="6"/>
      <c r="C27" s="6"/>
      <c r="D27" s="6"/>
      <c r="E27" s="6"/>
      <c r="F27" s="6"/>
      <c r="G27" s="6"/>
      <c r="H27" s="6"/>
    </row>
    <row r="28" spans="1:8" ht="15" customHeight="1">
      <c r="A28" s="6"/>
      <c r="B28" s="6"/>
      <c r="C28" s="6"/>
      <c r="D28" s="6"/>
      <c r="E28" s="6"/>
      <c r="F28" s="6"/>
      <c r="G28" s="6"/>
      <c r="H28" s="6"/>
    </row>
    <row r="29" spans="1:8" ht="15" customHeight="1">
      <c r="A29" s="6"/>
      <c r="B29" s="6"/>
      <c r="C29" s="6"/>
      <c r="D29" s="6"/>
      <c r="E29" s="6"/>
      <c r="F29" s="6"/>
      <c r="G29" s="6"/>
      <c r="H29" s="6"/>
    </row>
    <row r="30" spans="1:8" ht="15" customHeight="1">
      <c r="A30" s="6"/>
      <c r="B30" s="6"/>
      <c r="C30" s="6"/>
      <c r="D30" s="6"/>
      <c r="E30" s="6"/>
      <c r="F30" s="6"/>
      <c r="G30" s="6"/>
      <c r="H30" s="6"/>
    </row>
    <row r="31" spans="1:8" ht="15" customHeight="1">
      <c r="A31" s="6"/>
      <c r="B31" s="6"/>
      <c r="C31" s="6"/>
      <c r="D31" s="6"/>
      <c r="E31" s="6"/>
      <c r="F31" s="6"/>
      <c r="G31" s="6"/>
      <c r="H31" s="6"/>
    </row>
    <row r="32" spans="1:8" ht="15" customHeight="1">
      <c r="A32" s="6"/>
      <c r="B32" s="6"/>
      <c r="C32" s="6"/>
      <c r="D32" s="6"/>
      <c r="E32" s="6"/>
      <c r="F32" s="6"/>
      <c r="G32" s="6"/>
      <c r="H32" s="6"/>
    </row>
    <row r="33" spans="1:8" ht="15" customHeight="1">
      <c r="A33" s="6"/>
      <c r="B33" s="6"/>
      <c r="C33" s="6"/>
      <c r="D33" s="6"/>
      <c r="E33" s="6"/>
      <c r="F33" s="6"/>
      <c r="G33" s="6"/>
      <c r="H33" s="6"/>
    </row>
    <row r="34" spans="1:8" ht="15" customHeight="1">
      <c r="A34" s="6"/>
      <c r="B34" s="6"/>
      <c r="C34" s="6"/>
      <c r="D34" s="6"/>
      <c r="E34" s="6"/>
      <c r="F34" s="6"/>
      <c r="G34" s="6"/>
      <c r="H34" s="6"/>
    </row>
    <row r="35" spans="1:8" ht="15" customHeight="1">
      <c r="A35" s="6"/>
      <c r="B35" s="6"/>
      <c r="C35" s="6"/>
      <c r="D35" s="6"/>
      <c r="E35" s="6"/>
      <c r="F35" s="6"/>
      <c r="G35" s="6"/>
      <c r="H35" s="6"/>
    </row>
    <row r="36" spans="1:8" ht="15" customHeight="1">
      <c r="A36" s="6"/>
      <c r="B36" s="6"/>
      <c r="C36" s="6"/>
      <c r="D36" s="6"/>
      <c r="E36" s="6"/>
      <c r="F36" s="6"/>
      <c r="G36" s="6"/>
      <c r="H36" s="6"/>
    </row>
    <row r="37" spans="1:8" ht="15" customHeight="1">
      <c r="A37" s="6"/>
      <c r="B37" s="6"/>
      <c r="C37" s="6"/>
      <c r="D37" s="6"/>
      <c r="E37" s="6"/>
      <c r="F37" s="6"/>
      <c r="G37" s="6"/>
      <c r="H37" s="6"/>
    </row>
    <row r="38" spans="1:8" ht="15" customHeight="1">
      <c r="A38" s="6"/>
      <c r="B38" s="6"/>
      <c r="C38" s="6"/>
      <c r="D38" s="6"/>
      <c r="E38" s="6"/>
      <c r="F38" s="6"/>
      <c r="G38" s="6"/>
      <c r="H38" s="6"/>
    </row>
    <row r="39" spans="1:8" ht="15" customHeight="1">
      <c r="A39" s="6"/>
      <c r="B39" s="6"/>
      <c r="C39" s="6"/>
      <c r="D39" s="6"/>
      <c r="E39" s="6"/>
      <c r="F39" s="6"/>
      <c r="G39" s="6"/>
      <c r="H39" s="6"/>
    </row>
    <row r="40" spans="1:8" ht="15" customHeight="1">
      <c r="A40" s="6"/>
      <c r="B40" s="6"/>
      <c r="C40" s="6"/>
      <c r="D40" s="6"/>
      <c r="E40" s="6"/>
      <c r="F40" s="6"/>
      <c r="G40" s="6"/>
      <c r="H40" s="6"/>
    </row>
    <row r="41" spans="1:8" ht="15" customHeight="1">
      <c r="A41" s="6"/>
      <c r="B41" s="6"/>
      <c r="C41" s="6"/>
      <c r="D41" s="6"/>
      <c r="E41" s="6"/>
      <c r="F41" s="6"/>
      <c r="G41" s="6"/>
      <c r="H41" s="6"/>
    </row>
    <row r="42" spans="1:8" ht="15" customHeight="1">
      <c r="A42" s="6"/>
      <c r="B42" s="6"/>
      <c r="C42" s="6"/>
      <c r="D42" s="6"/>
      <c r="E42" s="6"/>
      <c r="F42" s="6"/>
      <c r="G42" s="6"/>
      <c r="H42" s="6"/>
    </row>
    <row r="43" spans="1:8" ht="15" customHeight="1">
      <c r="A43" s="6"/>
      <c r="B43" s="6"/>
      <c r="C43" s="6"/>
      <c r="D43" s="6"/>
      <c r="E43" s="6"/>
      <c r="F43" s="6"/>
      <c r="G43" s="6"/>
      <c r="H43" s="6"/>
    </row>
    <row r="44" spans="1:8" ht="15" customHeight="1">
      <c r="A44" s="6"/>
      <c r="B44" s="6"/>
      <c r="C44" s="6"/>
      <c r="D44" s="6"/>
      <c r="E44" s="6"/>
      <c r="F44" s="6"/>
      <c r="G44" s="6"/>
      <c r="H44" s="6"/>
    </row>
    <row r="45" spans="1:8" ht="15" customHeight="1">
      <c r="A45" s="6"/>
      <c r="B45" s="6"/>
      <c r="C45" s="6"/>
      <c r="D45" s="6"/>
      <c r="E45" s="6"/>
      <c r="F45" s="6"/>
      <c r="G45" s="6"/>
      <c r="H45" s="6"/>
    </row>
    <row r="46" spans="1:8" ht="15" customHeight="1">
      <c r="A46" s="6"/>
      <c r="B46" s="6"/>
      <c r="C46" s="6"/>
      <c r="D46" s="6"/>
      <c r="E46" s="6"/>
      <c r="F46" s="6"/>
      <c r="G46" s="6"/>
      <c r="H46" s="6"/>
    </row>
    <row r="47" spans="1:8" ht="15" customHeight="1">
      <c r="A47" s="6"/>
      <c r="B47" s="6"/>
      <c r="C47" s="6"/>
      <c r="D47" s="6"/>
      <c r="E47" s="6"/>
      <c r="F47" s="6"/>
      <c r="G47" s="6"/>
      <c r="H47" s="6"/>
    </row>
    <row r="48" spans="1:8" ht="15" customHeight="1">
      <c r="A48" s="6"/>
      <c r="B48" s="6"/>
      <c r="C48" s="6"/>
      <c r="D48" s="6"/>
      <c r="E48" s="6"/>
      <c r="F48" s="6"/>
      <c r="G48" s="6"/>
      <c r="H48" s="6"/>
    </row>
    <row r="49" spans="1:8" ht="15" customHeight="1">
      <c r="A49" s="6"/>
      <c r="B49" s="6"/>
      <c r="C49" s="6"/>
      <c r="D49" s="6"/>
      <c r="E49" s="6"/>
      <c r="F49" s="6"/>
      <c r="G49" s="6"/>
      <c r="H49" s="6"/>
    </row>
    <row r="50" spans="1:8" ht="15" customHeight="1">
      <c r="A50" s="6"/>
      <c r="B50" s="6"/>
      <c r="C50" s="6"/>
      <c r="D50" s="6"/>
      <c r="E50" s="6"/>
      <c r="F50" s="6"/>
      <c r="G50" s="6"/>
      <c r="H50" s="6"/>
    </row>
    <row r="51" spans="1:8" ht="15" customHeight="1">
      <c r="A51" s="6"/>
      <c r="B51" s="6"/>
      <c r="C51" s="6"/>
      <c r="D51" s="6"/>
      <c r="E51" s="6"/>
      <c r="F51" s="6"/>
      <c r="G51" s="6"/>
      <c r="H51" s="6"/>
    </row>
    <row r="52" spans="1:8" ht="15" customHeight="1">
      <c r="A52" s="6"/>
      <c r="B52" s="6"/>
      <c r="C52" s="6"/>
      <c r="D52" s="6"/>
      <c r="E52" s="6"/>
      <c r="F52" s="6"/>
      <c r="G52" s="6"/>
      <c r="H52" s="6"/>
    </row>
    <row r="53" spans="1:8" ht="15" customHeight="1">
      <c r="A53" s="6"/>
      <c r="B53" s="6"/>
      <c r="C53" s="6"/>
      <c r="D53" s="6"/>
      <c r="E53" s="6"/>
      <c r="F53" s="6"/>
      <c r="G53" s="6"/>
      <c r="H53" s="6"/>
    </row>
    <row r="54" spans="1:8" ht="15" customHeight="1">
      <c r="A54" s="6"/>
      <c r="B54" s="6"/>
      <c r="C54" s="6"/>
      <c r="D54" s="6"/>
      <c r="E54" s="6"/>
      <c r="F54" s="6"/>
      <c r="G54" s="6"/>
      <c r="H54" s="6"/>
    </row>
    <row r="55" spans="1:8" ht="15" customHeight="1">
      <c r="A55" s="6"/>
      <c r="B55" s="6"/>
      <c r="C55" s="6"/>
      <c r="D55" s="6"/>
      <c r="E55" s="6"/>
      <c r="F55" s="6"/>
      <c r="G55" s="6"/>
      <c r="H55" s="6"/>
    </row>
    <row r="56" spans="1:8" ht="15" customHeight="1">
      <c r="A56" s="6"/>
      <c r="B56" s="6"/>
      <c r="C56" s="6"/>
      <c r="D56" s="6"/>
      <c r="E56" s="6"/>
      <c r="F56" s="6"/>
      <c r="G56" s="6"/>
      <c r="H56" s="6"/>
    </row>
    <row r="57" spans="1:8" ht="15" customHeight="1">
      <c r="A57" s="6"/>
      <c r="B57" s="6"/>
      <c r="C57" s="6"/>
      <c r="D57" s="6"/>
      <c r="E57" s="6"/>
      <c r="F57" s="6"/>
      <c r="G57" s="6"/>
      <c r="H57" s="6"/>
    </row>
    <row r="58" spans="1:8" ht="15" customHeight="1">
      <c r="A58" s="6"/>
      <c r="B58" s="6"/>
      <c r="C58" s="6"/>
      <c r="D58" s="6"/>
      <c r="E58" s="6"/>
      <c r="F58" s="6"/>
      <c r="G58" s="6"/>
      <c r="H58" s="6"/>
    </row>
    <row r="59" spans="1:8" ht="15" customHeight="1">
      <c r="A59" s="6"/>
      <c r="B59" s="6"/>
      <c r="C59" s="6"/>
      <c r="D59" s="6"/>
      <c r="E59" s="6"/>
      <c r="F59" s="6"/>
      <c r="G59" s="6"/>
      <c r="H59" s="6"/>
    </row>
    <row r="60" spans="1:8" ht="15" customHeight="1">
      <c r="A60" s="6"/>
      <c r="B60" s="6"/>
      <c r="C60" s="6"/>
      <c r="D60" s="6"/>
      <c r="E60" s="6"/>
      <c r="F60" s="6"/>
      <c r="G60" s="6"/>
      <c r="H60" s="6"/>
    </row>
    <row r="61" spans="1:8">
      <c r="A61" s="6"/>
      <c r="B61" s="6"/>
      <c r="C61" s="6"/>
      <c r="D61" s="6"/>
      <c r="E61" s="6"/>
      <c r="F61" s="6"/>
      <c r="G61" s="6"/>
      <c r="H61" s="6"/>
    </row>
    <row r="62" spans="1:8">
      <c r="A62" s="6"/>
      <c r="B62" s="6"/>
      <c r="C62" s="6"/>
      <c r="D62" s="6"/>
      <c r="E62" s="6"/>
      <c r="F62" s="6"/>
      <c r="G62" s="6"/>
      <c r="H62" s="6"/>
    </row>
    <row r="63" spans="1:8">
      <c r="A63" s="6"/>
      <c r="B63" s="6"/>
      <c r="C63" s="6"/>
      <c r="D63" s="6"/>
      <c r="E63" s="6"/>
      <c r="F63" s="6"/>
      <c r="G63" s="6"/>
      <c r="H63" s="6"/>
    </row>
    <row r="64" spans="1:8">
      <c r="A64" s="6"/>
      <c r="B64" s="6"/>
      <c r="C64" s="6"/>
      <c r="D64" s="6"/>
      <c r="E64" s="6"/>
      <c r="F64" s="6"/>
      <c r="G64" s="6"/>
      <c r="H64" s="6"/>
    </row>
    <row r="65" spans="1:8">
      <c r="A65" s="6"/>
      <c r="B65" s="6"/>
      <c r="C65" s="6"/>
      <c r="D65" s="6"/>
      <c r="E65" s="6"/>
      <c r="F65" s="6"/>
      <c r="G65" s="6"/>
      <c r="H65" s="6"/>
    </row>
    <row r="66" spans="1:8">
      <c r="A66" s="6"/>
      <c r="B66" s="6"/>
      <c r="C66" s="6"/>
      <c r="D66" s="6"/>
      <c r="E66" s="6"/>
      <c r="F66" s="6"/>
      <c r="G66" s="6"/>
      <c r="H66" s="6"/>
    </row>
    <row r="67" spans="1:8">
      <c r="A67" s="6"/>
      <c r="B67" s="6"/>
      <c r="C67" s="6"/>
      <c r="D67" s="6"/>
      <c r="E67" s="6"/>
      <c r="F67" s="6"/>
      <c r="G67" s="6"/>
      <c r="H67" s="6"/>
    </row>
    <row r="68" spans="1:8">
      <c r="A68" s="6"/>
      <c r="B68" s="6"/>
      <c r="C68" s="6"/>
      <c r="D68" s="6"/>
      <c r="E68" s="6"/>
      <c r="F68" s="6"/>
      <c r="G68" s="6"/>
      <c r="H68" s="6"/>
    </row>
    <row r="69" spans="1:8">
      <c r="A69" s="6"/>
      <c r="B69" s="6"/>
      <c r="C69" s="6"/>
      <c r="D69" s="6"/>
      <c r="E69" s="6"/>
      <c r="F69" s="6"/>
      <c r="G69" s="6"/>
      <c r="H69" s="6"/>
    </row>
    <row r="70" spans="1:8">
      <c r="A70" s="6"/>
      <c r="B70" s="6"/>
      <c r="C70" s="6"/>
      <c r="D70" s="6"/>
      <c r="E70" s="6"/>
      <c r="F70" s="6"/>
      <c r="G70" s="6"/>
      <c r="H70"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877e30b-d674-465b-8453-f16fb6b78861">
      <Terms xmlns="http://schemas.microsoft.com/office/infopath/2007/PartnerControls"/>
    </lcf76f155ced4ddcb4097134ff3c332f>
    <TaxCatchAll xmlns="7593164a-966c-439a-ab24-63b1bc8744a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CBA26FA920935438E6E4058BBBD9A62" ma:contentTypeVersion="14" ma:contentTypeDescription="Create a new document." ma:contentTypeScope="" ma:versionID="9994473786977128b8bb7b6f03ecd43b">
  <xsd:schema xmlns:xsd="http://www.w3.org/2001/XMLSchema" xmlns:xs="http://www.w3.org/2001/XMLSchema" xmlns:p="http://schemas.microsoft.com/office/2006/metadata/properties" xmlns:ns2="1877e30b-d674-465b-8453-f16fb6b78861" xmlns:ns3="7593164a-966c-439a-ab24-63b1bc8744ae" targetNamespace="http://schemas.microsoft.com/office/2006/metadata/properties" ma:root="true" ma:fieldsID="6c8ffe7b67d328e0f509ca05ac9b4c05" ns2:_="" ns3:_="">
    <xsd:import namespace="1877e30b-d674-465b-8453-f16fb6b78861"/>
    <xsd:import namespace="7593164a-966c-439a-ab24-63b1bc8744a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BillingMetadata"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77e30b-d674-465b-8453-f16fb6b788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ledmærker" ma:readOnly="false" ma:fieldId="{5cf76f15-5ced-4ddc-b409-7134ff3c332f}" ma:taxonomyMulti="true" ma:sspId="ee812feb-4b4f-4a4c-af56-3f48b3b28acc"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BillingMetadata" ma:index="17" nillable="true" ma:displayName="MediaServiceBillingMetadata" ma:hidden="true" ma:internalName="MediaServiceBillingMetadata" ma:readOnly="true">
      <xsd:simpleType>
        <xsd:restriction base="dms:Note"/>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593164a-966c-439a-ab24-63b1bc8744a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d68c510-96bc-49e2-a3d9-a62773229af2}" ma:internalName="TaxCatchAll" ma:showField="CatchAllData" ma:web="7593164a-966c-439a-ab24-63b1bc8744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dhol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68A555-1768-4A45-819D-12CCD9AF16F1}">
  <ds:schemaRefs>
    <ds:schemaRef ds:uri="http://schemas.microsoft.com/office/2006/metadata/properties"/>
    <ds:schemaRef ds:uri="http://schemas.microsoft.com/office/infopath/2007/PartnerControls"/>
    <ds:schemaRef ds:uri="1877e30b-d674-465b-8453-f16fb6b78861"/>
    <ds:schemaRef ds:uri="7593164a-966c-439a-ab24-63b1bc8744ae"/>
  </ds:schemaRefs>
</ds:datastoreItem>
</file>

<file path=customXml/itemProps2.xml><?xml version="1.0" encoding="utf-8"?>
<ds:datastoreItem xmlns:ds="http://schemas.openxmlformats.org/officeDocument/2006/customXml" ds:itemID="{80416C4B-0B98-4744-AA98-3FDF4A458165}">
  <ds:schemaRefs>
    <ds:schemaRef ds:uri="http://schemas.microsoft.com/sharepoint/v3/contenttype/forms"/>
  </ds:schemaRefs>
</ds:datastoreItem>
</file>

<file path=customXml/itemProps3.xml><?xml version="1.0" encoding="utf-8"?>
<ds:datastoreItem xmlns:ds="http://schemas.openxmlformats.org/officeDocument/2006/customXml" ds:itemID="{49A74E2D-D078-431A-AE85-3D31986931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77e30b-d674-465b-8453-f16fb6b78861"/>
    <ds:schemaRef ds:uri="7593164a-966c-439a-ab24-63b1bc8744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11</vt:i4>
      </vt:variant>
    </vt:vector>
  </HeadingPairs>
  <TitlesOfParts>
    <vt:vector size="11" baseType="lpstr">
      <vt:lpstr>Forside</vt:lpstr>
      <vt:lpstr>Indtastning</vt:lpstr>
      <vt:lpstr>CDS_kvartalsdata</vt:lpstr>
      <vt:lpstr>Scoring</vt:lpstr>
      <vt:lpstr>Resultat</vt:lpstr>
      <vt:lpstr>Kontrol</vt:lpstr>
      <vt:lpstr>Kilder</vt:lpstr>
      <vt:lpstr>Ordliste</vt:lpstr>
      <vt:lpstr>Kalibrering</vt:lpstr>
      <vt:lpstr>Valglister</vt:lpstr>
      <vt:lpstr>Om Kreditvurderingsmodellen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 Østergaard</dc:creator>
  <cp:lastModifiedBy>Hannah Scheel Andersen</cp:lastModifiedBy>
  <dcterms:created xsi:type="dcterms:W3CDTF">2026-10-09T11:21:14Z</dcterms:created>
  <dcterms:modified xsi:type="dcterms:W3CDTF">2026-10-26T12:45:08Z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0x0101005CBA26FA920935438E6E4058BBBD9A62</vt:lpwstr>
  </property>
</Properties>
</file>